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ements" sheetId="1" r:id="rId1"/>
    <sheet name="Balance Sheet " sheetId="2" r:id="rId2"/>
    <sheet name="equitystat" sheetId="3" r:id="rId3"/>
    <sheet name="cashflow" sheetId="4" r:id="rId4"/>
  </sheets>
  <externalReferences>
    <externalReference r:id="rId7"/>
  </externalReferences>
  <definedNames>
    <definedName name="_xlnm.Print_Area" localSheetId="1">'Balance Sheet '!$A$1:$F$111</definedName>
    <definedName name="_xlnm.Print_Area" localSheetId="2">'equitystat'!$A$1:$J$67</definedName>
    <definedName name="_xlnm.Print_Area" localSheetId="0">'incomestatements'!$A$1:$H$67</definedName>
    <definedName name="_xlnm.Print_Titles" localSheetId="1">'Balance Sheet '!$1:$13</definedName>
  </definedNames>
  <calcPr fullCalcOnLoad="1"/>
</workbook>
</file>

<file path=xl/sharedStrings.xml><?xml version="1.0" encoding="utf-8"?>
<sst xmlns="http://schemas.openxmlformats.org/spreadsheetml/2006/main" count="190" uniqueCount="144">
  <si>
    <t>PSC  INDUSTRIES BERHAD</t>
  </si>
  <si>
    <t xml:space="preserve">(Company No. : 11106-V) </t>
  </si>
  <si>
    <t>UNAUDITED CONDENSED CONSOLIDATED INCOME STATEMENTS</t>
  </si>
  <si>
    <t>INDIVIDUAL QUARTER</t>
  </si>
  <si>
    <t>CUMULATIVE QUARTER</t>
  </si>
  <si>
    <t>RESTATED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</si>
  <si>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</si>
  <si>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</si>
  <si>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</si>
  <si>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</si>
  <si>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</si>
  <si>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</si>
  <si>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</si>
  <si>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</si>
  <si>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31/12/2006</t>
  </si>
  <si>
    <t>31/12/2005</t>
  </si>
  <si>
    <t>RM'000</t>
  </si>
  <si>
    <t>Revenue</t>
  </si>
  <si>
    <t>Operating expenses</t>
  </si>
  <si>
    <t>Operating income</t>
  </si>
  <si>
    <t>Loss from Operations</t>
  </si>
  <si>
    <t>Finance costs</t>
  </si>
  <si>
    <t>Share of profit/(loss) of associate</t>
  </si>
  <si>
    <t xml:space="preserve"> companies</t>
  </si>
  <si>
    <t>Loss before tax</t>
  </si>
  <si>
    <t>Taxation</t>
  </si>
  <si>
    <t>Loss for the period</t>
  </si>
  <si>
    <t>Attributable to:</t>
  </si>
  <si>
    <t>Equity holders of the parent</t>
  </si>
  <si>
    <t>Minority interest</t>
  </si>
  <si>
    <t xml:space="preserve">Basic earnings per </t>
  </si>
  <si>
    <t>ordinary share (sen)</t>
  </si>
  <si>
    <t>PSC INDUSTRIES BERHAD</t>
  </si>
  <si>
    <t>(Company No.: 11106-V)</t>
  </si>
  <si>
    <t>UNAUDITED CONDENSED CONSOLIDATED BALANCE SHEET</t>
  </si>
  <si>
    <t>(UNAUDITED)</t>
  </si>
  <si>
    <t>(AUDITED)</t>
  </si>
  <si>
    <t>AS AT</t>
  </si>
  <si>
    <t>ASSETS</t>
  </si>
  <si>
    <t>Non-current assets</t>
  </si>
  <si>
    <t>Property, plant and equipment</t>
  </si>
  <si>
    <t>Intangible Assets</t>
  </si>
  <si>
    <t>Other Investments</t>
  </si>
  <si>
    <t>Associate companies</t>
  </si>
  <si>
    <t>Current Assets</t>
  </si>
  <si>
    <t>Inventories</t>
  </si>
  <si>
    <t>Trade and other receivables</t>
  </si>
  <si>
    <t>Deposits, bank and cash balances</t>
  </si>
  <si>
    <t>Total assets</t>
  </si>
  <si>
    <t>EQUITY AND LIABILITIES</t>
  </si>
  <si>
    <t>Equity attributable to equity  holders of the parent</t>
  </si>
  <si>
    <t>Share Capital</t>
  </si>
  <si>
    <t>Other reserves</t>
  </si>
  <si>
    <t>Total equity</t>
  </si>
  <si>
    <t>Non-current liabilities</t>
  </si>
  <si>
    <t>Long-term borrowings</t>
  </si>
  <si>
    <t>Finance creditor</t>
  </si>
  <si>
    <t>Total non current liabilities</t>
  </si>
  <si>
    <t>Current Liabilities</t>
  </si>
  <si>
    <t>Bank borrowings</t>
  </si>
  <si>
    <t>Total current liabilities</t>
  </si>
  <si>
    <t>Total liabilities</t>
  </si>
  <si>
    <t xml:space="preserve">Net assets per share attributable to ordinary  </t>
  </si>
  <si>
    <t>equity holders of the parent (RM)</t>
  </si>
  <si>
    <t>(The condensed Balance Sheets should be read in conjunction with the Annual  Financial</t>
  </si>
  <si>
    <t xml:space="preserve"> Statements for the year ended 31 December 2004)</t>
  </si>
  <si>
    <t>Exchange</t>
  </si>
  <si>
    <t>Share</t>
  </si>
  <si>
    <t>Revaluation</t>
  </si>
  <si>
    <t>fluctuation</t>
  </si>
  <si>
    <t xml:space="preserve">Minority </t>
  </si>
  <si>
    <t>Total</t>
  </si>
  <si>
    <t>capital</t>
  </si>
  <si>
    <t>reserve *</t>
  </si>
  <si>
    <t>Sub-total</t>
  </si>
  <si>
    <t>equity</t>
  </si>
  <si>
    <t>Group</t>
  </si>
  <si>
    <t>At 1 January 2005</t>
  </si>
  <si>
    <t>Prior year adjustment</t>
  </si>
  <si>
    <t>Restated balance</t>
  </si>
  <si>
    <t>Disposal of subsidary company</t>
  </si>
  <si>
    <t>Net gains recognised directly in equity</t>
  </si>
  <si>
    <t>Net loss for the year</t>
  </si>
  <si>
    <t>-</t>
  </si>
  <si>
    <t xml:space="preserve">Total recognised income &amp; expenses for </t>
  </si>
  <si>
    <t>the year ended  31 December 2005</t>
  </si>
  <si>
    <t>At 31 December 2005, restated</t>
  </si>
  <si>
    <t>Effects of adopting FRS 140</t>
  </si>
  <si>
    <t xml:space="preserve"> </t>
  </si>
  <si>
    <t>At 1 January 2006, restated</t>
  </si>
  <si>
    <t>Foreign exchange translation difference</t>
  </si>
  <si>
    <t>Impairment of freehold land</t>
  </si>
  <si>
    <t>Net income recognised directly in equity</t>
  </si>
  <si>
    <t>Total recognised income and expense</t>
  </si>
  <si>
    <t xml:space="preserve">  for the year ended 31 December 2006</t>
  </si>
  <si>
    <t>At 31 December 2006</t>
  </si>
  <si>
    <t>Unaudited Condensed Consolidated Cash Flow Statements</t>
  </si>
  <si>
    <t>For the year ended 31 December 2006</t>
  </si>
  <si>
    <t>Restated</t>
  </si>
  <si>
    <t>9 months</t>
  </si>
  <si>
    <t>12 months</t>
  </si>
  <si>
    <t xml:space="preserve">ended </t>
  </si>
  <si>
    <t>(RM)</t>
  </si>
  <si>
    <t>Net loss before tax</t>
  </si>
  <si>
    <t xml:space="preserve">  Adjustments for:-</t>
  </si>
  <si>
    <t xml:space="preserve">   Non-cash items</t>
  </si>
  <si>
    <t xml:space="preserve">   Non-operating items (which are investing/financing)</t>
  </si>
  <si>
    <t>Changes in working capital:-</t>
  </si>
  <si>
    <t xml:space="preserve">  Net change in current assets</t>
  </si>
  <si>
    <t xml:space="preserve">  Net change in current liabilities</t>
  </si>
  <si>
    <t xml:space="preserve">  Net cash generated from/(used in)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</si>
  <si>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</si>
  <si>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</si>
  <si>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</si>
  <si>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</si>
  <si>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Proceeds from disposal of a subsidiary company</t>
  </si>
  <si>
    <t xml:space="preserve">  Net cash (used in)/generated from investing activities</t>
  </si>
  <si>
    <t>Financing activities</t>
  </si>
  <si>
    <t xml:space="preserve">  Bank borrowings</t>
  </si>
  <si>
    <t xml:space="preserve">  Net cash (used in)/generated from financing activities</t>
  </si>
  <si>
    <t>Effect of foreign exchange rate changes</t>
  </si>
  <si>
    <t xml:space="preserve"> FOR THE YEAR ENDED 31/12/2006.</t>
  </si>
  <si>
    <t>Investment properties</t>
  </si>
  <si>
    <t>Investments in associates companies</t>
  </si>
  <si>
    <t>Accumulated losses</t>
  </si>
  <si>
    <t>Minority interests</t>
  </si>
  <si>
    <t>Trade  &amp; other payables</t>
  </si>
  <si>
    <t xml:space="preserve">premium </t>
  </si>
  <si>
    <t xml:space="preserve">reserve </t>
  </si>
  <si>
    <t xml:space="preserve">                           /……..Non -distributable---------------------------/</t>
  </si>
  <si>
    <t>Dividend paid to minority interests</t>
  </si>
  <si>
    <t>Loss for the year</t>
  </si>
  <si>
    <t>Operating loss before changes in working capital</t>
  </si>
  <si>
    <t xml:space="preserve">  Uplift from fixed deposit pledged</t>
  </si>
  <si>
    <t xml:space="preserve">  Dividends paid to minority interests</t>
  </si>
  <si>
    <t>Cash &amp; Cash equivalents at beginning of year</t>
  </si>
  <si>
    <t>Cash &amp; Cash equivalents at end of year</t>
  </si>
  <si>
    <t>Net change in Cash &amp; Cash equivalents</t>
  </si>
  <si>
    <t xml:space="preserve">                                                                                                                                                           UNAUDITED CONDENSED CONSOLIDATED STATEMENTS OF CHANGES IN EQUITY</t>
  </si>
  <si>
    <t>Interests</t>
  </si>
  <si>
    <t>Accumulated</t>
  </si>
  <si>
    <t>losses</t>
  </si>
  <si>
    <t xml:space="preserve">               (Company No: 11106 V)</t>
  </si>
  <si>
    <t>Defered taxation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</si>
</sst>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d\-mmm\-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37" fontId="0" fillId="0" borderId="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172" fontId="0" fillId="0" borderId="13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14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4" xfId="15" applyNumberForma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Border="1" applyAlignment="1">
      <alignment horizontal="right"/>
    </xf>
    <xf numFmtId="172" fontId="0" fillId="0" borderId="4" xfId="15" applyNumberFormat="1" applyFont="1" applyBorder="1" applyAlignment="1">
      <alignment horizontal="right"/>
    </xf>
    <xf numFmtId="172" fontId="0" fillId="0" borderId="15" xfId="15" applyNumberFormat="1" applyFont="1" applyBorder="1" applyAlignment="1">
      <alignment horizontal="right"/>
    </xf>
    <xf numFmtId="172" fontId="0" fillId="0" borderId="5" xfId="0" applyNumberFormat="1" applyBorder="1" applyAlignment="1">
      <alignment/>
    </xf>
    <xf numFmtId="172" fontId="0" fillId="0" borderId="16" xfId="15" applyNumberFormat="1" applyFont="1" applyBorder="1" applyAlignment="1">
      <alignment horizontal="right"/>
    </xf>
    <xf numFmtId="172" fontId="0" fillId="0" borderId="17" xfId="15" applyNumberFormat="1" applyFont="1" applyBorder="1" applyAlignment="1">
      <alignment horizontal="right"/>
    </xf>
    <xf numFmtId="172" fontId="0" fillId="0" borderId="18" xfId="15" applyNumberFormat="1" applyFont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2" borderId="16" xfId="15" applyNumberFormat="1" applyFont="1" applyFill="1" applyBorder="1" applyAlignment="1">
      <alignment horizontal="right"/>
    </xf>
    <xf numFmtId="172" fontId="0" fillId="2" borderId="0" xfId="15" applyNumberFormat="1" applyFont="1" applyFill="1" applyBorder="1" applyAlignment="1">
      <alignment horizontal="right"/>
    </xf>
    <xf numFmtId="172" fontId="0" fillId="0" borderId="6" xfId="15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172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172" fontId="0" fillId="2" borderId="17" xfId="15" applyNumberFormat="1" applyFont="1" applyFill="1" applyBorder="1" applyAlignment="1">
      <alignment horizontal="right"/>
    </xf>
    <xf numFmtId="172" fontId="0" fillId="2" borderId="18" xfId="15" applyNumberFormat="1" applyFont="1" applyFill="1" applyBorder="1" applyAlignment="1">
      <alignment horizontal="right"/>
    </xf>
    <xf numFmtId="172" fontId="0" fillId="2" borderId="18" xfId="15" applyNumberFormat="1" applyFont="1" applyFill="1" applyBorder="1" applyAlignment="1" quotePrefix="1">
      <alignment horizontal="right"/>
    </xf>
    <xf numFmtId="172" fontId="0" fillId="2" borderId="19" xfId="0" applyNumberFormat="1" applyFill="1" applyBorder="1" applyAlignment="1">
      <alignment/>
    </xf>
    <xf numFmtId="172" fontId="0" fillId="2" borderId="6" xfId="15" applyNumberFormat="1" applyFont="1" applyFill="1" applyBorder="1" applyAlignment="1">
      <alignment horizontal="right"/>
    </xf>
    <xf numFmtId="172" fontId="0" fillId="2" borderId="20" xfId="15" applyNumberFormat="1" applyFont="1" applyFill="1" applyBorder="1" applyAlignment="1">
      <alignment horizontal="right"/>
    </xf>
    <xf numFmtId="172" fontId="0" fillId="2" borderId="8" xfId="15" applyNumberFormat="1" applyFont="1" applyFill="1" applyBorder="1" applyAlignment="1">
      <alignment horizontal="right"/>
    </xf>
    <xf numFmtId="172" fontId="0" fillId="2" borderId="9" xfId="15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72" fontId="0" fillId="0" borderId="8" xfId="15" applyNumberFormat="1" applyFont="1" applyBorder="1" applyAlignment="1">
      <alignment horizontal="right"/>
    </xf>
    <xf numFmtId="172" fontId="0" fillId="0" borderId="0" xfId="15" applyNumberFormat="1" applyFont="1" applyAlignment="1" quotePrefix="1">
      <alignment horizontal="right"/>
    </xf>
    <xf numFmtId="17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2" fontId="0" fillId="0" borderId="18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21" xfId="0" applyNumberFormat="1" applyBorder="1" applyAlignment="1">
      <alignment/>
    </xf>
    <xf numFmtId="175" fontId="0" fillId="0" borderId="20" xfId="0" applyNumberFormat="1" applyBorder="1" applyAlignment="1">
      <alignment/>
    </xf>
    <xf numFmtId="172" fontId="0" fillId="0" borderId="11" xfId="15" applyNumberForma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76" fontId="9" fillId="0" borderId="0" xfId="0" applyNumberFormat="1" applyFont="1" applyAlignment="1" quotePrefix="1">
      <alignment horizontal="right"/>
    </xf>
    <xf numFmtId="17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4" xfId="0" applyNumberFormat="1" applyBorder="1" applyAlignment="1">
      <alignment/>
    </xf>
    <xf numFmtId="38" fontId="0" fillId="0" borderId="11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65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485775" y="10810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990600</xdr:colOff>
      <xdr:row>68</xdr:row>
      <xdr:rowOff>152400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990600" y="1142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733425</xdr:colOff>
      <xdr:row>67</xdr:row>
      <xdr:rowOff>76200</xdr:rowOff>
    </xdr:from>
    <xdr:ext cx="104775" cy="200025"/>
    <xdr:sp>
      <xdr:nvSpPr>
        <xdr:cNvPr id="3" name="TextBox 3"/>
        <xdr:cNvSpPr txBox="1">
          <a:spLocks noChangeArrowheads="1"/>
        </xdr:cNvSpPr>
      </xdr:nvSpPr>
      <xdr:spPr>
        <a:xfrm>
          <a:off x="733425" y="11182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64</xdr:row>
      <xdr:rowOff>38100</xdr:rowOff>
    </xdr:from>
    <xdr:ext cx="7172325" cy="552450"/>
    <xdr:sp>
      <xdr:nvSpPr>
        <xdr:cNvPr id="4" name="TextBox 4"/>
        <xdr:cNvSpPr txBox="1">
          <a:spLocks noChangeArrowheads="1"/>
        </xdr:cNvSpPr>
      </xdr:nvSpPr>
      <xdr:spPr>
        <a:xfrm>
          <a:off x="28575" y="10658475"/>
          <a:ext cx="7172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 
The comparative figures have been restated as described in note 28 to the financial statements.
                 Securites Commission for the  Company's regularisation plan.</a:t>
          </a:r>
        </a:p>
      </xdr:txBody>
    </xdr:sp>
    <xdr:clientData/>
  </xdr:oneCellAnchor>
  <xdr:oneCellAnchor>
    <xdr:from>
      <xdr:col>0</xdr:col>
      <xdr:colOff>1247775</xdr:colOff>
      <xdr:row>72</xdr:row>
      <xdr:rowOff>114300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247775" y="1203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1247775</xdr:colOff>
      <xdr:row>73</xdr:row>
      <xdr:rowOff>66675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247775" y="12144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38100</xdr:rowOff>
    </xdr:from>
    <xdr:ext cx="7229475" cy="504825"/>
    <xdr:sp>
      <xdr:nvSpPr>
        <xdr:cNvPr id="7" name="TextBox 7"/>
        <xdr:cNvSpPr txBox="1">
          <a:spLocks noChangeArrowheads="1"/>
        </xdr:cNvSpPr>
      </xdr:nvSpPr>
      <xdr:spPr>
        <a:xfrm>
          <a:off x="0" y="10010775"/>
          <a:ext cx="7229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Statements for the year ended 31 December 2005)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103</xdr:row>
      <xdr:rowOff>28575</xdr:rowOff>
    </xdr:from>
    <xdr:ext cx="5638800" cy="504825"/>
    <xdr:sp>
      <xdr:nvSpPr>
        <xdr:cNvPr id="1" name="TextBox 1"/>
        <xdr:cNvSpPr txBox="1">
          <a:spLocks noChangeArrowheads="1"/>
        </xdr:cNvSpPr>
      </xdr:nvSpPr>
      <xdr:spPr>
        <a:xfrm>
          <a:off x="295275" y="14630400"/>
          <a:ext cx="5638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Statements for the year ended 31 December 2005)</a:t>
          </a:r>
        </a:p>
      </xdr:txBody>
    </xdr:sp>
    <xdr:clientData/>
  </xdr:oneCellAnchor>
  <xdr:oneCellAnchor>
    <xdr:from>
      <xdr:col>1</xdr:col>
      <xdr:colOff>9525</xdr:colOff>
      <xdr:row>106</xdr:row>
      <xdr:rowOff>76200</xdr:rowOff>
    </xdr:from>
    <xdr:ext cx="5686425" cy="552450"/>
    <xdr:sp>
      <xdr:nvSpPr>
        <xdr:cNvPr id="2" name="TextBox 2"/>
        <xdr:cNvSpPr txBox="1">
          <a:spLocks noChangeArrowheads="1"/>
        </xdr:cNvSpPr>
      </xdr:nvSpPr>
      <xdr:spPr>
        <a:xfrm>
          <a:off x="276225" y="15163800"/>
          <a:ext cx="5686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 
The comparative figures have been restated as described in note 28 to the financial statements.
                 Securites Commission for the  Company's regularisation plan.</a:t>
          </a:r>
        </a:p>
      </xdr:txBody>
    </xdr:sp>
    <xdr:clientData/>
  </xdr:oneCellAnchor>
  <xdr:oneCellAnchor>
    <xdr:from>
      <xdr:col>1</xdr:col>
      <xdr:colOff>28575</xdr:colOff>
      <xdr:row>56</xdr:row>
      <xdr:rowOff>0</xdr:rowOff>
    </xdr:from>
    <xdr:ext cx="5638800" cy="552450"/>
    <xdr:sp>
      <xdr:nvSpPr>
        <xdr:cNvPr id="3" name="TextBox 3"/>
        <xdr:cNvSpPr txBox="1">
          <a:spLocks noChangeArrowheads="1"/>
        </xdr:cNvSpPr>
      </xdr:nvSpPr>
      <xdr:spPr>
        <a:xfrm>
          <a:off x="295275" y="8191500"/>
          <a:ext cx="5638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 
The comparative figures have been restated as described in note 28 to the accounts.
                 Securites Commission for the  Company's regularisation plan.</a:t>
          </a:r>
        </a:p>
      </xdr:txBody>
    </xdr:sp>
    <xdr:clientData/>
  </xdr:oneCellAnchor>
  <xdr:oneCellAnchor>
    <xdr:from>
      <xdr:col>1</xdr:col>
      <xdr:colOff>0</xdr:colOff>
      <xdr:row>52</xdr:row>
      <xdr:rowOff>142875</xdr:rowOff>
    </xdr:from>
    <xdr:ext cx="5667375" cy="504825"/>
    <xdr:sp>
      <xdr:nvSpPr>
        <xdr:cNvPr id="4" name="TextBox 4"/>
        <xdr:cNvSpPr txBox="1">
          <a:spLocks noChangeArrowheads="1"/>
        </xdr:cNvSpPr>
      </xdr:nvSpPr>
      <xdr:spPr>
        <a:xfrm>
          <a:off x="266700" y="7686675"/>
          <a:ext cx="5667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Statementsfor the year ended 31 December 2005)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56</xdr:row>
      <xdr:rowOff>95250</xdr:rowOff>
    </xdr:from>
    <xdr:ext cx="9848850" cy="504825"/>
    <xdr:sp>
      <xdr:nvSpPr>
        <xdr:cNvPr id="1" name="TextBox 1"/>
        <xdr:cNvSpPr txBox="1">
          <a:spLocks noChangeArrowheads="1"/>
        </xdr:cNvSpPr>
      </xdr:nvSpPr>
      <xdr:spPr>
        <a:xfrm>
          <a:off x="57150" y="8858250"/>
          <a:ext cx="98488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Statements for the year ended 31 December 2005)</a:t>
          </a:r>
        </a:p>
      </xdr:txBody>
    </xdr:sp>
    <xdr:clientData/>
  </xdr:oneCellAnchor>
  <xdr:oneCellAnchor>
    <xdr:from>
      <xdr:col>0</xdr:col>
      <xdr:colOff>28575</xdr:colOff>
      <xdr:row>59</xdr:row>
      <xdr:rowOff>104775</xdr:rowOff>
    </xdr:from>
    <xdr:ext cx="9877425" cy="552450"/>
    <xdr:sp>
      <xdr:nvSpPr>
        <xdr:cNvPr id="2" name="TextBox 2"/>
        <xdr:cNvSpPr txBox="1">
          <a:spLocks noChangeArrowheads="1"/>
        </xdr:cNvSpPr>
      </xdr:nvSpPr>
      <xdr:spPr>
        <a:xfrm>
          <a:off x="28575" y="9344025"/>
          <a:ext cx="9877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 
The comparative figures have been restated as described in note 28 to the financial statements.
                 Securites Commission for the  Company's regularisation plan.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50</xdr:row>
      <xdr:rowOff>38100</xdr:rowOff>
    </xdr:from>
    <xdr:ext cx="5686425" cy="504825"/>
    <xdr:sp>
      <xdr:nvSpPr>
        <xdr:cNvPr id="1" name="TextBox 1"/>
        <xdr:cNvSpPr txBox="1">
          <a:spLocks noChangeArrowheads="1"/>
        </xdr:cNvSpPr>
      </xdr:nvSpPr>
      <xdr:spPr>
        <a:xfrm>
          <a:off x="19050" y="8210550"/>
          <a:ext cx="5686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Statements for the year ended 31 December 2005)</a:t>
          </a:r>
        </a:p>
      </xdr:txBody>
    </xdr:sp>
    <xdr:clientData/>
  </xdr:oneCellAnchor>
  <xdr:oneCellAnchor>
    <xdr:from>
      <xdr:col>0</xdr:col>
      <xdr:colOff>28575</xdr:colOff>
      <xdr:row>53</xdr:row>
      <xdr:rowOff>38100</xdr:rowOff>
    </xdr:from>
    <xdr:ext cx="5695950" cy="552450"/>
    <xdr:sp>
      <xdr:nvSpPr>
        <xdr:cNvPr id="2" name="TextBox 2"/>
        <xdr:cNvSpPr txBox="1">
          <a:spLocks noChangeArrowheads="1"/>
        </xdr:cNvSpPr>
      </xdr:nvSpPr>
      <xdr:spPr>
        <a:xfrm>
          <a:off x="28575" y="8696325"/>
          <a:ext cx="569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 
The comparative figures have been restated as described in note 28 to the financial statements.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ongsiewyeen\Local%20Settings\Temporary%20Internet%20Files\Content.IE5\11T76I7A\decQT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Sheet1"/>
      <sheetName val="NOTES999klse"/>
      <sheetName val="relpartytransaction"/>
      <sheetName val="incomestatements"/>
      <sheetName val="Balance Sheet "/>
      <sheetName val="equitystat"/>
      <sheetName val="profit&amp;lossindividual"/>
      <sheetName val="D2"/>
      <sheetName val="profit&amp;lossindividualboustead"/>
      <sheetName val="profit&amp;lossmonthly"/>
      <sheetName val="intercosales"/>
      <sheetName val="profit&amp;lossindividualbous1000"/>
      <sheetName val="BSPSCIGboustead"/>
      <sheetName val="BSPSCIGboustead1000"/>
      <sheetName val="BSPSCIG"/>
      <sheetName val="BSPSCGboustead"/>
      <sheetName val="BSPSCG"/>
      <sheetName val="BSPSCGboustead1000"/>
      <sheetName val="intercopscndgpSUPERCEDED"/>
      <sheetName val="INTERCOPSCNDGPauditeddec06"/>
      <sheetName val="inter-co"/>
      <sheetName val="BSdormant (2)"/>
      <sheetName val="BSdormantboustead"/>
      <sheetName val="BSdormantboustead1000"/>
      <sheetName val="bbstatus"/>
      <sheetName val="notespsci"/>
      <sheetName val="notes psc"/>
      <sheetName val="Sheet2"/>
      <sheetName val="fapsci"/>
      <sheetName val="fapsc"/>
      <sheetName val="incomestat"/>
      <sheetName val="forecast2006"/>
      <sheetName val="summarydormantco"/>
      <sheetName val="Sheet3"/>
      <sheetName val="summary"/>
      <sheetName val="summaryndsb"/>
      <sheetName val="taxrecon."/>
      <sheetName val="goodwill &amp;mirecon"/>
      <sheetName val="eps"/>
      <sheetName val="dirfees"/>
      <sheetName val="intrates"/>
      <sheetName val="Sheet4"/>
      <sheetName val="intratesjud"/>
    </sheetNames>
    <sheetDataSet>
      <sheetData sheetId="6">
        <row r="52">
          <cell r="C52">
            <v>70243</v>
          </cell>
          <cell r="E52">
            <v>-8541</v>
          </cell>
          <cell r="G52">
            <v>-779481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75" zoomScaleNormal="75" workbookViewId="0" topLeftCell="A37">
      <selection activeCell="D58" sqref="D58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  <col min="8" max="8" width="10.8515625" style="0" bestFit="1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121</v>
      </c>
      <c r="B5" s="4"/>
    </row>
    <row r="6" spans="1:2" ht="15">
      <c r="A6" s="5"/>
      <c r="B6" s="4"/>
    </row>
    <row r="8" ht="15.75">
      <c r="A8" s="1"/>
    </row>
    <row r="10" spans="1:7" ht="12.75">
      <c r="A10" s="6"/>
      <c r="B10" s="138" t="s">
        <v>3</v>
      </c>
      <c r="C10" s="139"/>
      <c r="D10" s="140"/>
      <c r="E10" s="141" t="s">
        <v>4</v>
      </c>
      <c r="F10" s="142"/>
      <c r="G10" s="143"/>
    </row>
    <row r="11" spans="1:7" ht="12.75">
      <c r="A11" s="7"/>
      <c r="B11" s="8"/>
      <c r="C11" s="9"/>
      <c r="D11" s="10"/>
      <c r="E11" s="11"/>
      <c r="F11" s="12"/>
      <c r="G11" s="13"/>
    </row>
    <row r="12" spans="1:7" ht="12.75">
      <c r="A12" s="7"/>
      <c r="B12" s="14"/>
      <c r="C12" s="15"/>
      <c r="D12" s="16" t="s">
        <v>5</v>
      </c>
      <c r="E12" s="17"/>
      <c r="F12" s="18"/>
      <c r="G12" s="16" t="s">
        <v>5</v>
      </c>
    </row>
    <row r="13" spans="1:7" ht="12.75">
      <c r="A13" s="7"/>
      <c r="B13" s="19" t="s">
        <v>6</v>
      </c>
      <c r="C13" s="20"/>
      <c r="D13" s="17" t="s">
        <v>7</v>
      </c>
      <c r="E13" s="19" t="s">
        <v>6</v>
      </c>
      <c r="F13" s="7"/>
      <c r="G13" s="17" t="s">
        <v>7</v>
      </c>
    </row>
    <row r="14" spans="1:7" ht="12.75">
      <c r="A14" s="7"/>
      <c r="B14" s="19" t="s">
        <v>8</v>
      </c>
      <c r="C14" s="20"/>
      <c r="D14" s="17" t="s">
        <v>9</v>
      </c>
      <c r="E14" s="19" t="s">
        <v>10</v>
      </c>
      <c r="F14" s="7"/>
      <c r="G14" s="17" t="s">
        <v>9</v>
      </c>
    </row>
    <row r="15" spans="1:7" ht="12.75">
      <c r="A15" s="7"/>
      <c r="B15" s="19" t="s">
        <v>11</v>
      </c>
      <c r="C15" s="20"/>
      <c r="D15" s="17" t="s">
        <v>11</v>
      </c>
      <c r="E15" s="19" t="s">
        <v>12</v>
      </c>
      <c r="F15" s="7"/>
      <c r="G15" s="17" t="s">
        <v>13</v>
      </c>
    </row>
    <row r="16" spans="1:7" ht="12.75">
      <c r="A16" s="7"/>
      <c r="B16" s="21" t="s">
        <v>14</v>
      </c>
      <c r="C16" s="20"/>
      <c r="D16" s="14" t="s">
        <v>15</v>
      </c>
      <c r="E16" s="21" t="s">
        <v>14</v>
      </c>
      <c r="F16" s="19"/>
      <c r="G16" s="14" t="s">
        <v>15</v>
      </c>
    </row>
    <row r="17" spans="1:7" ht="12.75">
      <c r="A17" s="7"/>
      <c r="B17" s="19" t="s">
        <v>16</v>
      </c>
      <c r="C17" s="20"/>
      <c r="D17" s="17" t="s">
        <v>16</v>
      </c>
      <c r="E17" s="19" t="s">
        <v>16</v>
      </c>
      <c r="F17" s="19"/>
      <c r="G17" s="17" t="s">
        <v>16</v>
      </c>
    </row>
    <row r="18" spans="1:7" ht="12.75">
      <c r="A18" s="22"/>
      <c r="B18" s="23"/>
      <c r="C18" s="23"/>
      <c r="D18" s="24"/>
      <c r="E18" s="25"/>
      <c r="F18" s="26"/>
      <c r="G18" s="24"/>
    </row>
    <row r="19" spans="1:7" ht="12.75">
      <c r="A19" s="7"/>
      <c r="B19" s="27"/>
      <c r="C19" s="27"/>
      <c r="D19" s="28"/>
      <c r="E19" s="29"/>
      <c r="F19" s="7"/>
      <c r="G19" s="28"/>
    </row>
    <row r="20" spans="1:8" ht="12.75">
      <c r="A20" s="30" t="s">
        <v>17</v>
      </c>
      <c r="B20" s="31">
        <f>+E20-52394</f>
        <v>24462</v>
      </c>
      <c r="C20" s="31"/>
      <c r="D20" s="32">
        <f>G20-139591</f>
        <v>31372</v>
      </c>
      <c r="E20" s="33">
        <v>76856</v>
      </c>
      <c r="F20" s="34"/>
      <c r="G20" s="32">
        <v>170963</v>
      </c>
      <c r="H20" s="35"/>
    </row>
    <row r="21" spans="1:7" ht="15.75">
      <c r="A21" s="36"/>
      <c r="B21" s="31"/>
      <c r="C21" s="31"/>
      <c r="D21" s="32"/>
      <c r="E21" s="33"/>
      <c r="F21" s="34"/>
      <c r="G21" s="32"/>
    </row>
    <row r="22" spans="1:7" ht="12.75">
      <c r="A22" s="30"/>
      <c r="B22" s="31"/>
      <c r="C22" s="31"/>
      <c r="D22" s="32"/>
      <c r="E22" s="33"/>
      <c r="F22" s="34"/>
      <c r="G22" s="32"/>
    </row>
    <row r="23" spans="1:7" ht="12.75">
      <c r="A23" s="30" t="s">
        <v>18</v>
      </c>
      <c r="B23" s="31">
        <f>E23+59982+35866</f>
        <v>-47109</v>
      </c>
      <c r="C23" s="31"/>
      <c r="D23" s="32">
        <f>G23+166803+224187+5535+229440-1</f>
        <v>-1432511</v>
      </c>
      <c r="E23" s="33">
        <f>-142957</f>
        <v>-142957</v>
      </c>
      <c r="F23" s="34"/>
      <c r="G23" s="32">
        <f>-2058475</f>
        <v>-2058475</v>
      </c>
    </row>
    <row r="24" spans="1:7" ht="12.75">
      <c r="A24" s="30"/>
      <c r="B24" s="31"/>
      <c r="C24" s="31"/>
      <c r="D24" s="32"/>
      <c r="E24" s="33"/>
      <c r="F24" s="34"/>
      <c r="G24" s="32"/>
    </row>
    <row r="25" spans="1:7" ht="12.75">
      <c r="A25" s="30"/>
      <c r="B25" s="31"/>
      <c r="C25" s="31"/>
      <c r="D25" s="32"/>
      <c r="E25" s="33"/>
      <c r="F25" s="34"/>
      <c r="G25" s="32"/>
    </row>
    <row r="26" spans="1:7" ht="12.75">
      <c r="A26" s="30" t="s">
        <v>19</v>
      </c>
      <c r="B26" s="31">
        <f>E26-6941</f>
        <v>9192</v>
      </c>
      <c r="C26" s="31"/>
      <c r="D26" s="32">
        <f>G26-11108</f>
        <v>1358025</v>
      </c>
      <c r="E26" s="33">
        <v>16133</v>
      </c>
      <c r="F26" s="34"/>
      <c r="G26" s="32">
        <f>1369133</f>
        <v>1369133</v>
      </c>
    </row>
    <row r="27" spans="1:7" ht="12.75">
      <c r="A27" s="30"/>
      <c r="B27" s="31"/>
      <c r="C27" s="31"/>
      <c r="D27" s="32"/>
      <c r="E27" s="33"/>
      <c r="F27" s="34"/>
      <c r="G27" s="32"/>
    </row>
    <row r="28" spans="1:7" ht="12.75">
      <c r="A28" s="30"/>
      <c r="B28" s="31"/>
      <c r="C28" s="31"/>
      <c r="D28" s="32"/>
      <c r="E28" s="33"/>
      <c r="F28" s="34"/>
      <c r="G28" s="32"/>
    </row>
    <row r="29" spans="1:7" ht="12.75">
      <c r="A29" s="30" t="s">
        <v>20</v>
      </c>
      <c r="B29" s="37">
        <f>SUM(B20:B26)</f>
        <v>-13455</v>
      </c>
      <c r="C29" s="37">
        <f>SUM(C20:C26)</f>
        <v>0</v>
      </c>
      <c r="D29" s="38">
        <f>SUM(D20:D26)</f>
        <v>-43114</v>
      </c>
      <c r="E29" s="39">
        <f>SUM(E20:E26)</f>
        <v>-49968</v>
      </c>
      <c r="F29" s="34"/>
      <c r="G29" s="38">
        <f>SUM(G20:G26)</f>
        <v>-518379</v>
      </c>
    </row>
    <row r="30" spans="1:7" ht="12.75">
      <c r="A30" s="30"/>
      <c r="B30" s="31"/>
      <c r="C30" s="31"/>
      <c r="D30" s="32"/>
      <c r="E30" s="33"/>
      <c r="F30" s="34"/>
      <c r="G30" s="32"/>
    </row>
    <row r="31" spans="1:7" ht="12.75">
      <c r="A31" s="30"/>
      <c r="B31" s="31"/>
      <c r="C31" s="31"/>
      <c r="D31" s="32"/>
      <c r="E31" s="33"/>
      <c r="F31" s="34"/>
      <c r="G31" s="32"/>
    </row>
    <row r="32" spans="1:7" ht="12.75">
      <c r="A32" s="30" t="s">
        <v>21</v>
      </c>
      <c r="B32" s="31">
        <f>E32+36787</f>
        <v>-3321</v>
      </c>
      <c r="C32" s="31"/>
      <c r="D32" s="32">
        <f>G32+63942</f>
        <v>-37084</v>
      </c>
      <c r="E32" s="33">
        <v>-40108</v>
      </c>
      <c r="F32" s="34"/>
      <c r="G32" s="32">
        <v>-101026</v>
      </c>
    </row>
    <row r="33" spans="1:7" ht="12.75">
      <c r="A33" s="30"/>
      <c r="B33" s="31"/>
      <c r="C33" s="31"/>
      <c r="D33" s="32"/>
      <c r="E33" s="33"/>
      <c r="F33" s="34"/>
      <c r="G33" s="32"/>
    </row>
    <row r="34" spans="1:7" ht="12.75">
      <c r="A34" s="30" t="s">
        <v>22</v>
      </c>
      <c r="B34" s="31">
        <f>E34</f>
        <v>407</v>
      </c>
      <c r="C34" s="31"/>
      <c r="D34" s="32">
        <f>G34+59</f>
        <v>0</v>
      </c>
      <c r="E34" s="33">
        <v>407</v>
      </c>
      <c r="F34" s="34"/>
      <c r="G34" s="32">
        <v>-59</v>
      </c>
    </row>
    <row r="35" spans="1:7" ht="12.75">
      <c r="A35" s="30" t="s">
        <v>23</v>
      </c>
      <c r="B35" s="31"/>
      <c r="C35" s="31"/>
      <c r="D35" s="32"/>
      <c r="E35" s="33"/>
      <c r="F35" s="34"/>
      <c r="G35" s="32"/>
    </row>
    <row r="36" spans="1:7" ht="12.75">
      <c r="A36" s="30"/>
      <c r="B36" s="31"/>
      <c r="C36" s="31"/>
      <c r="D36" s="32"/>
      <c r="E36" s="33"/>
      <c r="F36" s="34"/>
      <c r="G36" s="32"/>
    </row>
    <row r="37" spans="1:8" ht="12.75">
      <c r="A37" s="30" t="s">
        <v>24</v>
      </c>
      <c r="B37" s="37">
        <f>SUM(B29:B36)</f>
        <v>-16369</v>
      </c>
      <c r="C37" s="37">
        <f>SUM(C29:C32)</f>
        <v>0</v>
      </c>
      <c r="D37" s="38">
        <f>SUM(D29:D36)</f>
        <v>-80198</v>
      </c>
      <c r="E37" s="39">
        <f>SUM(E29:E36)</f>
        <v>-89669</v>
      </c>
      <c r="F37" s="34"/>
      <c r="G37" s="38">
        <f>SUM(G29:G36)</f>
        <v>-619464</v>
      </c>
      <c r="H37" s="35"/>
    </row>
    <row r="38" spans="1:7" ht="12.75">
      <c r="A38" s="30"/>
      <c r="B38" s="31"/>
      <c r="C38" s="31"/>
      <c r="D38" s="32"/>
      <c r="E38" s="33"/>
      <c r="F38" s="34"/>
      <c r="G38" s="32"/>
    </row>
    <row r="39" spans="1:7" ht="12.75">
      <c r="A39" s="30"/>
      <c r="B39" s="31"/>
      <c r="C39" s="31"/>
      <c r="D39" s="32"/>
      <c r="E39" s="33"/>
      <c r="F39" s="34"/>
      <c r="G39" s="32"/>
    </row>
    <row r="40" spans="1:7" ht="12.75">
      <c r="A40" s="30" t="s">
        <v>25</v>
      </c>
      <c r="B40" s="31">
        <f>E40+457</f>
        <v>-2312</v>
      </c>
      <c r="C40" s="31"/>
      <c r="D40" s="32">
        <f>G40+1591</f>
        <v>1356</v>
      </c>
      <c r="E40" s="33">
        <v>-2769</v>
      </c>
      <c r="F40" s="34"/>
      <c r="G40" s="32">
        <v>-235</v>
      </c>
    </row>
    <row r="41" spans="1:7" ht="12.75">
      <c r="A41" s="30"/>
      <c r="B41" s="31"/>
      <c r="C41" s="31"/>
      <c r="D41" s="32"/>
      <c r="E41" s="33"/>
      <c r="F41" s="34"/>
      <c r="G41" s="32"/>
    </row>
    <row r="42" spans="1:7" ht="12.75">
      <c r="A42" s="30"/>
      <c r="B42" s="31"/>
      <c r="C42" s="31"/>
      <c r="D42" s="32"/>
      <c r="E42" s="33"/>
      <c r="F42" s="34"/>
      <c r="G42" s="32"/>
    </row>
    <row r="43" spans="1:7" ht="13.5" thickBot="1">
      <c r="A43" s="40" t="s">
        <v>26</v>
      </c>
      <c r="B43" s="41">
        <f>SUM(B37:B40)</f>
        <v>-18681</v>
      </c>
      <c r="C43" s="42"/>
      <c r="D43" s="43">
        <f>SUM(D37:D40)</f>
        <v>-78842</v>
      </c>
      <c r="E43" s="44">
        <f>SUM(E37:E40)</f>
        <v>-92438</v>
      </c>
      <c r="F43" s="45"/>
      <c r="G43" s="43">
        <f>SUM(G37:G40)</f>
        <v>-619699</v>
      </c>
    </row>
    <row r="44" spans="1:7" ht="13.5" thickTop="1">
      <c r="A44" s="30"/>
      <c r="B44" s="7"/>
      <c r="C44" s="7"/>
      <c r="D44" s="28"/>
      <c r="E44" s="7"/>
      <c r="F44" s="7"/>
      <c r="G44" s="28"/>
    </row>
    <row r="45" spans="1:7" ht="12.75">
      <c r="A45" s="30" t="s">
        <v>27</v>
      </c>
      <c r="B45" s="7"/>
      <c r="C45" s="7"/>
      <c r="D45" s="28"/>
      <c r="E45" s="7"/>
      <c r="F45" s="7"/>
      <c r="G45" s="28"/>
    </row>
    <row r="46" spans="1:7" ht="12.75">
      <c r="A46" s="30"/>
      <c r="B46" s="7"/>
      <c r="C46" s="7"/>
      <c r="D46" s="28"/>
      <c r="E46" s="7"/>
      <c r="F46" s="7"/>
      <c r="G46" s="28"/>
    </row>
    <row r="47" spans="1:7" ht="12.75">
      <c r="A47" s="30" t="s">
        <v>28</v>
      </c>
      <c r="B47" s="34">
        <f>E47+74225</f>
        <v>-19528</v>
      </c>
      <c r="C47" s="7"/>
      <c r="D47" s="46">
        <f>G47+480973</f>
        <v>-52517</v>
      </c>
      <c r="E47" s="46">
        <v>-93753</v>
      </c>
      <c r="F47" s="7"/>
      <c r="G47" s="46">
        <f>-533490</f>
        <v>-533490</v>
      </c>
    </row>
    <row r="48" spans="1:7" ht="12.75">
      <c r="A48" s="30"/>
      <c r="B48" s="7"/>
      <c r="C48" s="7"/>
      <c r="D48" s="28"/>
      <c r="E48" s="7"/>
      <c r="F48" s="7"/>
      <c r="G48" s="46"/>
    </row>
    <row r="49" spans="1:7" ht="12.75">
      <c r="A49" s="30" t="s">
        <v>29</v>
      </c>
      <c r="B49" s="34">
        <f>E49-468</f>
        <v>847</v>
      </c>
      <c r="C49" s="7"/>
      <c r="D49" s="46">
        <f>G49+59884</f>
        <v>-26325</v>
      </c>
      <c r="E49" s="46">
        <v>1315</v>
      </c>
      <c r="F49" s="7"/>
      <c r="G49" s="46">
        <v>-86209</v>
      </c>
    </row>
    <row r="50" spans="1:7" ht="12.75">
      <c r="A50" s="30"/>
      <c r="B50" s="7"/>
      <c r="C50" s="7"/>
      <c r="D50" s="28"/>
      <c r="E50" s="7"/>
      <c r="F50" s="7"/>
      <c r="G50" s="46"/>
    </row>
    <row r="51" spans="1:7" ht="13.5" thickBot="1">
      <c r="A51" s="40"/>
      <c r="B51" s="45">
        <f>B47+B49</f>
        <v>-18681</v>
      </c>
      <c r="C51" s="45">
        <f>C47+C49</f>
        <v>0</v>
      </c>
      <c r="D51" s="45">
        <f>D47+D49</f>
        <v>-78842</v>
      </c>
      <c r="E51" s="45">
        <f>E47+E49</f>
        <v>-92438</v>
      </c>
      <c r="F51" s="45" t="e">
        <f>#REF!</f>
        <v>#REF!</v>
      </c>
      <c r="G51" s="45">
        <f>G47+G49</f>
        <v>-619699</v>
      </c>
    </row>
    <row r="52" ht="13.5" thickTop="1">
      <c r="A52" s="5"/>
    </row>
    <row r="53" spans="1:7" ht="12.75">
      <c r="A53" s="5" t="s">
        <v>30</v>
      </c>
      <c r="B53" s="47"/>
      <c r="C53" s="47"/>
      <c r="D53" s="48"/>
      <c r="E53" s="47"/>
      <c r="F53" s="47"/>
      <c r="G53" s="48"/>
    </row>
    <row r="54" spans="1:7" ht="12.75">
      <c r="A54" s="5" t="s">
        <v>31</v>
      </c>
      <c r="B54" s="49">
        <f>(B43-B49)/174083*100</f>
        <v>-11.217637563690882</v>
      </c>
      <c r="C54" s="49" t="e">
        <f>#REF!/79130*100</f>
        <v>#REF!</v>
      </c>
      <c r="D54" s="49">
        <f>(D43-D49)/174083*100</f>
        <v>-30.167793523778887</v>
      </c>
      <c r="E54" s="49">
        <f>(E43-E49)/174083*100</f>
        <v>-53.85534486423143</v>
      </c>
      <c r="F54" s="50"/>
      <c r="G54" s="49">
        <f>(G43-G49)/174083*100</f>
        <v>-306.45726463813236</v>
      </c>
    </row>
    <row r="61" ht="12.75"/>
    <row r="62" ht="12.75"/>
    <row r="63" ht="12.75"/>
    <row r="64" spans="1:8" ht="12.75">
      <c r="A64" s="5"/>
      <c r="B64" s="5"/>
      <c r="C64" s="5"/>
      <c r="D64" s="51"/>
      <c r="E64" s="5"/>
      <c r="F64" s="5"/>
      <c r="G64" s="51"/>
      <c r="H64" s="5"/>
    </row>
    <row r="65" spans="1:8" ht="12.75">
      <c r="A65" s="5"/>
      <c r="B65" s="5"/>
      <c r="C65" s="5"/>
      <c r="D65" s="51"/>
      <c r="E65" s="5"/>
      <c r="F65" s="5"/>
      <c r="G65" s="51"/>
      <c r="H65" s="5"/>
    </row>
    <row r="66" spans="1:8" ht="12.75">
      <c r="A66" s="5"/>
      <c r="B66" s="5"/>
      <c r="C66" s="5"/>
      <c r="D66" s="51"/>
      <c r="E66" s="5"/>
      <c r="F66" s="5"/>
      <c r="G66" s="51"/>
      <c r="H66" s="5"/>
    </row>
    <row r="67" spans="1:8" ht="12.75">
      <c r="A67" s="5"/>
      <c r="B67" s="5"/>
      <c r="C67" s="5"/>
      <c r="D67" s="51"/>
      <c r="E67" s="5"/>
      <c r="F67" s="5"/>
      <c r="G67" s="51"/>
      <c r="H67" s="5"/>
    </row>
    <row r="70" ht="12.75"/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="75" zoomScaleNormal="75" workbookViewId="0" topLeftCell="A85">
      <selection activeCell="F113" sqref="F113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44" t="s">
        <v>32</v>
      </c>
      <c r="B1" s="145"/>
      <c r="C1" s="145"/>
      <c r="D1" s="145"/>
      <c r="E1" s="145"/>
      <c r="F1" s="146"/>
    </row>
    <row r="2" spans="1:6" ht="12.75">
      <c r="A2" s="151" t="s">
        <v>33</v>
      </c>
      <c r="B2" s="152"/>
      <c r="C2" s="152"/>
      <c r="D2" s="152"/>
      <c r="E2" s="152"/>
      <c r="F2" s="153"/>
    </row>
    <row r="3" spans="1:6" ht="15.75">
      <c r="A3" s="52"/>
      <c r="B3" s="53"/>
      <c r="C3" s="53"/>
      <c r="D3" s="53"/>
      <c r="E3" s="53"/>
      <c r="F3" s="53"/>
    </row>
    <row r="4" spans="1:6" ht="15.75">
      <c r="A4" s="147" t="s">
        <v>34</v>
      </c>
      <c r="B4" s="148"/>
      <c r="C4" s="148"/>
      <c r="D4" s="148"/>
      <c r="E4" s="148"/>
      <c r="F4" s="148"/>
    </row>
    <row r="5" spans="1:6" ht="12.75">
      <c r="A5" s="149"/>
      <c r="B5" s="150"/>
      <c r="C5" s="150"/>
      <c r="D5" s="150"/>
      <c r="E5" s="150"/>
      <c r="F5" s="150"/>
    </row>
    <row r="8" spans="4:6" ht="12.75">
      <c r="D8" s="54" t="s">
        <v>35</v>
      </c>
      <c r="E8" s="54"/>
      <c r="F8" s="54" t="s">
        <v>36</v>
      </c>
    </row>
    <row r="9" spans="4:6" ht="12.75">
      <c r="D9" s="54"/>
      <c r="E9" s="54"/>
      <c r="F9" s="54" t="s">
        <v>5</v>
      </c>
    </row>
    <row r="10" spans="4:6" ht="12.75">
      <c r="D10" s="20" t="s">
        <v>37</v>
      </c>
      <c r="E10" s="20"/>
      <c r="F10" s="20" t="s">
        <v>37</v>
      </c>
    </row>
    <row r="11" spans="4:6" ht="12.75">
      <c r="D11" s="55" t="s">
        <v>14</v>
      </c>
      <c r="E11" s="20"/>
      <c r="F11" s="55" t="s">
        <v>15</v>
      </c>
    </row>
    <row r="12" spans="4:6" ht="12.75">
      <c r="D12" s="20" t="s">
        <v>16</v>
      </c>
      <c r="E12" s="20"/>
      <c r="F12" s="20" t="s">
        <v>16</v>
      </c>
    </row>
    <row r="13" ht="12.75">
      <c r="F13" s="20"/>
    </row>
    <row r="14" ht="12.75">
      <c r="B14" s="5" t="s">
        <v>38</v>
      </c>
    </row>
    <row r="15" ht="12.75">
      <c r="B15" s="5"/>
    </row>
    <row r="16" ht="12.75">
      <c r="B16" s="5" t="s">
        <v>39</v>
      </c>
    </row>
    <row r="18" spans="2:6" ht="12.75">
      <c r="B18" t="s">
        <v>40</v>
      </c>
      <c r="D18" s="56">
        <v>49601</v>
      </c>
      <c r="F18" s="56">
        <v>86450</v>
      </c>
    </row>
    <row r="19" spans="4:6" ht="6" customHeight="1">
      <c r="D19" s="56"/>
      <c r="F19" s="56"/>
    </row>
    <row r="20" spans="4:6" ht="6" customHeight="1">
      <c r="D20" s="56"/>
      <c r="F20" s="56"/>
    </row>
    <row r="21" spans="2:6" ht="11.25" customHeight="1">
      <c r="B21" t="s">
        <v>122</v>
      </c>
      <c r="D21" s="56">
        <v>63600</v>
      </c>
      <c r="F21" s="56">
        <v>89686</v>
      </c>
    </row>
    <row r="22" spans="4:6" ht="6" customHeight="1">
      <c r="D22" s="56"/>
      <c r="F22" s="56"/>
    </row>
    <row r="23" spans="2:6" ht="12.75">
      <c r="B23" t="s">
        <v>41</v>
      </c>
      <c r="D23" s="56">
        <v>0</v>
      </c>
      <c r="F23" s="56">
        <v>15</v>
      </c>
    </row>
    <row r="24" spans="4:6" ht="6" customHeight="1">
      <c r="D24" s="56"/>
      <c r="F24" s="56"/>
    </row>
    <row r="25" spans="2:6" ht="12.75" customHeight="1">
      <c r="B25" t="s">
        <v>42</v>
      </c>
      <c r="D25" s="56">
        <v>26</v>
      </c>
      <c r="F25" s="56">
        <v>505</v>
      </c>
    </row>
    <row r="26" spans="4:6" ht="6" customHeight="1">
      <c r="D26" s="56"/>
      <c r="F26" s="56"/>
    </row>
    <row r="27" spans="2:6" ht="13.5" customHeight="1" hidden="1">
      <c r="B27" t="s">
        <v>43</v>
      </c>
      <c r="D27" s="56">
        <v>0</v>
      </c>
      <c r="F27" s="56">
        <v>0</v>
      </c>
    </row>
    <row r="28" spans="2:6" ht="13.5" customHeight="1">
      <c r="B28" t="s">
        <v>123</v>
      </c>
      <c r="D28" s="56">
        <v>407</v>
      </c>
      <c r="F28" s="56">
        <v>10</v>
      </c>
    </row>
    <row r="29" spans="4:6" ht="13.5" customHeight="1">
      <c r="D29" s="57">
        <f>SUM(D18:D28)</f>
        <v>113634</v>
      </c>
      <c r="F29" s="57">
        <f>SUM(F18:F28)</f>
        <v>176666</v>
      </c>
    </row>
    <row r="30" spans="4:6" ht="7.5" customHeight="1">
      <c r="D30" s="56"/>
      <c r="F30" s="56"/>
    </row>
    <row r="31" spans="2:6" ht="12.75">
      <c r="B31" s="5" t="s">
        <v>44</v>
      </c>
      <c r="D31" s="56"/>
      <c r="F31" s="56"/>
    </row>
    <row r="32" spans="2:6" ht="4.5" customHeight="1">
      <c r="B32" s="5"/>
      <c r="D32" s="56"/>
      <c r="F32" s="56"/>
    </row>
    <row r="33" spans="2:6" ht="15" customHeight="1">
      <c r="B33" s="3" t="s">
        <v>45</v>
      </c>
      <c r="D33" s="58">
        <v>2052</v>
      </c>
      <c r="F33" s="58">
        <v>2879</v>
      </c>
    </row>
    <row r="34" spans="2:6" ht="7.5" customHeight="1">
      <c r="B34" s="3"/>
      <c r="D34" s="58"/>
      <c r="F34" s="58"/>
    </row>
    <row r="35" spans="2:6" ht="12.75" customHeight="1">
      <c r="B35" s="3" t="s">
        <v>46</v>
      </c>
      <c r="D35" s="58">
        <v>71081</v>
      </c>
      <c r="F35" s="58">
        <v>97355</v>
      </c>
    </row>
    <row r="36" spans="2:6" ht="4.5" customHeight="1">
      <c r="B36" s="3"/>
      <c r="D36" s="58"/>
      <c r="F36" s="58"/>
    </row>
    <row r="37" spans="2:6" ht="12.75">
      <c r="B37" s="3" t="s">
        <v>47</v>
      </c>
      <c r="D37" s="58">
        <v>17665</v>
      </c>
      <c r="F37" s="58">
        <v>17550</v>
      </c>
    </row>
    <row r="38" spans="3:6" ht="5.25" customHeight="1">
      <c r="C38" s="59"/>
      <c r="D38" s="58"/>
      <c r="F38" s="58"/>
    </row>
    <row r="39" spans="3:6" ht="12.75">
      <c r="C39" s="59"/>
      <c r="D39" s="57">
        <f>SUM(D33:D38)</f>
        <v>90798</v>
      </c>
      <c r="F39" s="57">
        <f>SUM(F33:F38)</f>
        <v>117784</v>
      </c>
    </row>
    <row r="40" spans="3:6" ht="12.75">
      <c r="C40" s="35"/>
      <c r="D40" s="56"/>
      <c r="F40" s="56"/>
    </row>
    <row r="41" spans="2:6" ht="13.5" thickBot="1">
      <c r="B41" s="5" t="s">
        <v>48</v>
      </c>
      <c r="C41" s="35"/>
      <c r="D41" s="60">
        <f>D29+D39</f>
        <v>204432</v>
      </c>
      <c r="F41" s="60">
        <f>F29+F39</f>
        <v>294450</v>
      </c>
    </row>
    <row r="42" spans="2:6" ht="12.75">
      <c r="B42" s="5"/>
      <c r="C42" s="35"/>
      <c r="D42" s="58"/>
      <c r="F42" s="58"/>
    </row>
    <row r="43" spans="2:6" ht="12.75">
      <c r="B43" s="5"/>
      <c r="C43" s="35"/>
      <c r="D43" s="58"/>
      <c r="F43" s="58"/>
    </row>
    <row r="44" spans="2:6" ht="12.75">
      <c r="B44" s="5"/>
      <c r="C44" s="35"/>
      <c r="D44" s="58"/>
      <c r="F44" s="58"/>
    </row>
    <row r="45" spans="2:6" ht="12.75">
      <c r="B45" s="5"/>
      <c r="C45" s="35"/>
      <c r="D45" s="58"/>
      <c r="F45" s="58"/>
    </row>
    <row r="46" spans="2:6" ht="12.75">
      <c r="B46" s="5"/>
      <c r="C46" s="35"/>
      <c r="D46" s="58"/>
      <c r="F46" s="58"/>
    </row>
    <row r="47" spans="2:6" ht="12.75">
      <c r="B47" s="5"/>
      <c r="C47" s="35"/>
      <c r="D47" s="58"/>
      <c r="F47" s="58"/>
    </row>
    <row r="48" spans="2:6" ht="12.75">
      <c r="B48" s="5"/>
      <c r="C48" s="35"/>
      <c r="D48" s="58"/>
      <c r="F48" s="58"/>
    </row>
    <row r="49" spans="2:6" ht="12.75">
      <c r="B49" s="5"/>
      <c r="C49" s="35"/>
      <c r="D49" s="58"/>
      <c r="F49" s="58"/>
    </row>
    <row r="50" spans="2:6" ht="12.75">
      <c r="B50" s="61"/>
      <c r="C50" s="62"/>
      <c r="D50" s="62"/>
      <c r="E50" s="62"/>
      <c r="F50" s="62"/>
    </row>
    <row r="51" spans="2:6" ht="12.75">
      <c r="B51" s="61"/>
      <c r="C51" s="62"/>
      <c r="D51" s="62"/>
      <c r="E51" s="62"/>
      <c r="F51" s="62"/>
    </row>
    <row r="52" spans="2:6" ht="12.75">
      <c r="B52" s="61"/>
      <c r="C52" s="62"/>
      <c r="D52" s="62"/>
      <c r="E52" s="62"/>
      <c r="F52" s="62"/>
    </row>
    <row r="53" spans="2:6" ht="12.75">
      <c r="B53" s="61"/>
      <c r="C53" s="62"/>
      <c r="D53" s="62"/>
      <c r="E53" s="62"/>
      <c r="F53" s="62"/>
    </row>
    <row r="54" spans="2:6" ht="12.75">
      <c r="B54" s="61"/>
      <c r="C54" s="62"/>
      <c r="D54" s="62"/>
      <c r="E54" s="62"/>
      <c r="F54" s="62"/>
    </row>
    <row r="55" spans="2:6" ht="12.75">
      <c r="B55" s="61"/>
      <c r="C55" s="62"/>
      <c r="D55" s="62"/>
      <c r="E55" s="62"/>
      <c r="F55" s="6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spans="2:3" ht="12.75">
      <c r="B60" s="61"/>
      <c r="C60" s="5"/>
    </row>
    <row r="61" spans="2:6" ht="12.75">
      <c r="B61" s="5" t="s">
        <v>49</v>
      </c>
      <c r="C61" s="35"/>
      <c r="D61" s="56"/>
      <c r="F61" s="56"/>
    </row>
    <row r="62" spans="3:6" ht="12.75">
      <c r="C62" s="35"/>
      <c r="D62" s="56"/>
      <c r="F62" s="56"/>
    </row>
    <row r="63" spans="2:6" ht="12.75">
      <c r="B63" t="s">
        <v>50</v>
      </c>
      <c r="C63" s="35"/>
      <c r="D63" s="56"/>
      <c r="F63" s="56"/>
    </row>
    <row r="64" spans="3:6" ht="4.5" customHeight="1">
      <c r="C64" s="35"/>
      <c r="D64" s="56"/>
      <c r="F64" s="56"/>
    </row>
    <row r="65" spans="2:6" ht="12.75">
      <c r="B65" t="s">
        <v>51</v>
      </c>
      <c r="D65" s="56">
        <v>174083</v>
      </c>
      <c r="F65" s="56">
        <v>174083</v>
      </c>
    </row>
    <row r="66" spans="4:6" ht="4.5" customHeight="1">
      <c r="D66" s="56"/>
      <c r="F66" s="56"/>
    </row>
    <row r="67" spans="2:6" ht="12.75">
      <c r="B67" s="3" t="s">
        <v>52</v>
      </c>
      <c r="D67" s="56">
        <f>'[1]equitystat'!C52+'[1]equitystat'!E52</f>
        <v>61702</v>
      </c>
      <c r="F67" s="56">
        <v>72642</v>
      </c>
    </row>
    <row r="68" spans="2:6" ht="4.5" customHeight="1">
      <c r="B68" s="3"/>
      <c r="D68" s="56"/>
      <c r="F68" s="56"/>
    </row>
    <row r="69" spans="2:6" ht="12.75">
      <c r="B69" s="3" t="s">
        <v>124</v>
      </c>
      <c r="C69" s="59"/>
      <c r="D69" s="56">
        <f>'[1]equitystat'!G52</f>
        <v>-779481</v>
      </c>
      <c r="F69" s="56">
        <v>-669949</v>
      </c>
    </row>
    <row r="70" spans="3:6" ht="12.75">
      <c r="C70" s="35"/>
      <c r="D70" s="63">
        <f>SUM(D65:D69)</f>
        <v>-543696</v>
      </c>
      <c r="F70" s="63">
        <f>SUM(F65:F69)</f>
        <v>-423224</v>
      </c>
    </row>
    <row r="71" spans="3:6" ht="4.5" customHeight="1">
      <c r="C71" s="35"/>
      <c r="D71" s="56"/>
      <c r="F71" s="56"/>
    </row>
    <row r="72" spans="2:6" ht="12.75">
      <c r="B72" t="s">
        <v>125</v>
      </c>
      <c r="C72" s="35"/>
      <c r="D72" s="56">
        <v>6415</v>
      </c>
      <c r="F72" s="56">
        <v>5316</v>
      </c>
    </row>
    <row r="73" spans="3:6" ht="4.5" customHeight="1">
      <c r="C73" s="35"/>
      <c r="D73" s="56"/>
      <c r="F73" s="56"/>
    </row>
    <row r="74" spans="2:6" ht="12.75">
      <c r="B74" t="s">
        <v>53</v>
      </c>
      <c r="C74" s="35"/>
      <c r="D74" s="57">
        <f>SUM(D70:D72)</f>
        <v>-537281</v>
      </c>
      <c r="F74" s="57">
        <f>SUM(F70:F72)</f>
        <v>-417908</v>
      </c>
    </row>
    <row r="75" spans="3:6" ht="12.75">
      <c r="C75" s="35"/>
      <c r="D75" s="58"/>
      <c r="F75" s="56"/>
    </row>
    <row r="76" spans="2:6" ht="12.75">
      <c r="B76" s="5" t="s">
        <v>54</v>
      </c>
      <c r="C76" s="35"/>
      <c r="D76" s="58"/>
      <c r="F76" s="56"/>
    </row>
    <row r="77" spans="3:6" ht="4.5" customHeight="1">
      <c r="C77" s="35"/>
      <c r="D77" s="58"/>
      <c r="F77" s="56"/>
    </row>
    <row r="78" spans="2:6" ht="12.75">
      <c r="B78" t="s">
        <v>56</v>
      </c>
      <c r="C78" s="35"/>
      <c r="D78" s="58">
        <v>172</v>
      </c>
      <c r="F78" s="56">
        <v>3739</v>
      </c>
    </row>
    <row r="79" spans="3:6" ht="4.5" customHeight="1">
      <c r="C79" s="35"/>
      <c r="D79" s="58"/>
      <c r="F79" s="56"/>
    </row>
    <row r="80" spans="2:6" ht="12.75">
      <c r="B80" t="s">
        <v>55</v>
      </c>
      <c r="C80" s="35"/>
      <c r="D80" s="58">
        <v>26</v>
      </c>
      <c r="F80" s="56">
        <v>180</v>
      </c>
    </row>
    <row r="81" spans="3:6" ht="4.5" customHeight="1">
      <c r="C81" s="35"/>
      <c r="D81" s="58"/>
      <c r="F81" s="56"/>
    </row>
    <row r="82" spans="2:6" ht="12.75">
      <c r="B82" t="s">
        <v>143</v>
      </c>
      <c r="C82" s="35"/>
      <c r="D82" s="58">
        <v>487</v>
      </c>
      <c r="F82" s="56">
        <v>533</v>
      </c>
    </row>
    <row r="83" spans="3:6" ht="4.5" customHeight="1">
      <c r="C83" s="35"/>
      <c r="D83" s="58"/>
      <c r="F83" s="56"/>
    </row>
    <row r="84" spans="2:6" ht="12.75">
      <c r="B84" s="5" t="s">
        <v>57</v>
      </c>
      <c r="C84" s="35"/>
      <c r="D84" s="57">
        <f>SUM(D78:D82)</f>
        <v>685</v>
      </c>
      <c r="F84" s="57">
        <f>SUM(F78:F82)</f>
        <v>4452</v>
      </c>
    </row>
    <row r="85" spans="3:6" ht="12.75">
      <c r="C85" s="35"/>
      <c r="D85" s="58"/>
      <c r="F85" s="56"/>
    </row>
    <row r="86" spans="2:6" ht="12.75">
      <c r="B86" s="5" t="s">
        <v>58</v>
      </c>
      <c r="D86" s="56"/>
      <c r="F86" s="56"/>
    </row>
    <row r="87" spans="2:6" ht="18.75" customHeight="1">
      <c r="B87" s="3" t="s">
        <v>126</v>
      </c>
      <c r="D87" s="64">
        <v>147450</v>
      </c>
      <c r="F87" s="58">
        <v>122413</v>
      </c>
    </row>
    <row r="88" spans="2:6" ht="12.75">
      <c r="B88" s="3" t="s">
        <v>59</v>
      </c>
      <c r="D88" s="58">
        <v>589803</v>
      </c>
      <c r="F88" s="58">
        <v>582946</v>
      </c>
    </row>
    <row r="89" spans="2:6" ht="12.75">
      <c r="B89" s="3" t="s">
        <v>25</v>
      </c>
      <c r="D89" s="58">
        <v>3775</v>
      </c>
      <c r="F89" s="58">
        <v>2547</v>
      </c>
    </row>
    <row r="90" spans="3:6" ht="6" customHeight="1">
      <c r="C90" s="59"/>
      <c r="D90" s="64"/>
      <c r="F90" s="27"/>
    </row>
    <row r="91" spans="2:6" ht="12.75">
      <c r="B91" s="5" t="s">
        <v>60</v>
      </c>
      <c r="C91" s="59"/>
      <c r="D91" s="57">
        <f>SUM(D87:D89)</f>
        <v>741028</v>
      </c>
      <c r="F91" s="57">
        <f>SUM(F87:F90)</f>
        <v>707906</v>
      </c>
    </row>
    <row r="92" spans="3:4" ht="12.75">
      <c r="C92" s="35"/>
      <c r="D92" s="56"/>
    </row>
    <row r="93" spans="2:6" ht="12.75">
      <c r="B93" s="3" t="s">
        <v>61</v>
      </c>
      <c r="D93" s="56">
        <f>D84+D91</f>
        <v>741713</v>
      </c>
      <c r="F93" s="56">
        <f>F84+F91</f>
        <v>712358</v>
      </c>
    </row>
    <row r="94" ht="9" customHeight="1">
      <c r="D94" s="56"/>
    </row>
    <row r="95" spans="4:6" ht="21.75" customHeight="1" thickBot="1">
      <c r="D95" s="65">
        <f>D74+D93</f>
        <v>204432</v>
      </c>
      <c r="F95" s="65">
        <f>F74+F93</f>
        <v>294450</v>
      </c>
    </row>
    <row r="96" ht="13.5" thickTop="1">
      <c r="D96" s="56"/>
    </row>
    <row r="97" spans="2:4" ht="12.75">
      <c r="B97" s="5"/>
      <c r="D97" s="56"/>
    </row>
    <row r="98" ht="12.75">
      <c r="B98" t="s">
        <v>62</v>
      </c>
    </row>
    <row r="99" spans="2:7" ht="12.75">
      <c r="B99" t="s">
        <v>63</v>
      </c>
      <c r="D99" s="66">
        <f>D70/174083</f>
        <v>-3.123199852943711</v>
      </c>
      <c r="E99" s="66"/>
      <c r="F99" s="66">
        <f>F70/174083</f>
        <v>-2.4311621467920475</v>
      </c>
      <c r="G99" s="67"/>
    </row>
    <row r="101" ht="12.75" hidden="1">
      <c r="A101" s="5" t="s">
        <v>64</v>
      </c>
    </row>
    <row r="102" spans="1:4" ht="12.75" hidden="1">
      <c r="A102" s="5" t="s">
        <v>65</v>
      </c>
      <c r="D102" s="35"/>
    </row>
    <row r="103" spans="1:7" ht="12.75">
      <c r="A103" s="68"/>
      <c r="B103" s="3"/>
      <c r="C103" s="3"/>
      <c r="D103" s="69"/>
      <c r="E103" s="3"/>
      <c r="F103" s="3"/>
      <c r="G103" s="70"/>
    </row>
    <row r="104" spans="1:7" ht="12.75">
      <c r="A104" s="68"/>
      <c r="B104" s="3"/>
      <c r="C104" s="3"/>
      <c r="D104" s="69"/>
      <c r="E104" s="3"/>
      <c r="F104" s="3"/>
      <c r="G104" s="70"/>
    </row>
    <row r="105" spans="1:7" ht="12.75">
      <c r="A105" s="68"/>
      <c r="B105" s="3"/>
      <c r="C105" s="3"/>
      <c r="D105" s="69"/>
      <c r="E105" s="3"/>
      <c r="F105" s="3"/>
      <c r="G105" s="70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spans="5:8" ht="12.75">
      <c r="E111" s="2"/>
      <c r="H111" s="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portrait" scale="90" r:id="rId2"/>
  <headerFooter alignWithMargins="0">
    <oddFooter xml:space="preserve">&amp;C      </oddFooter>
  </headerFooter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2"/>
  <sheetViews>
    <sheetView zoomScale="70" zoomScaleNormal="70" workbookViewId="0" topLeftCell="A1">
      <pane xSplit="1" ySplit="12" topLeftCell="B4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43" sqref="D43"/>
    </sheetView>
  </sheetViews>
  <sheetFormatPr defaultColWidth="9.140625" defaultRowHeight="12.75"/>
  <cols>
    <col min="1" max="1" width="44.57421875" style="0" bestFit="1" customWidth="1"/>
    <col min="2" max="2" width="11.7109375" style="0" customWidth="1"/>
    <col min="3" max="4" width="12.140625" style="0" customWidth="1"/>
    <col min="5" max="5" width="12.28125" style="0" customWidth="1"/>
    <col min="6" max="6" width="12.28125" style="0" hidden="1" customWidth="1"/>
    <col min="7" max="7" width="15.28125" style="0" customWidth="1"/>
    <col min="8" max="8" width="13.57421875" style="0" customWidth="1"/>
    <col min="9" max="9" width="16.00390625" style="0" customWidth="1"/>
    <col min="10" max="10" width="10.8515625" style="0" bestFit="1" customWidth="1"/>
  </cols>
  <sheetData>
    <row r="1" spans="2:8" ht="12.75"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154" t="s">
        <v>32</v>
      </c>
      <c r="B3" s="154"/>
      <c r="C3" s="154"/>
      <c r="D3" s="154"/>
      <c r="E3" s="154"/>
      <c r="F3" s="154"/>
      <c r="G3" s="154"/>
      <c r="H3" s="154"/>
    </row>
    <row r="4" spans="1:8" ht="12.75">
      <c r="A4" s="54"/>
      <c r="B4" s="3" t="s">
        <v>142</v>
      </c>
      <c r="C4" s="54"/>
      <c r="D4" s="54"/>
      <c r="E4" s="54"/>
      <c r="F4" s="54"/>
      <c r="G4" s="54"/>
      <c r="H4" s="54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4" t="s">
        <v>138</v>
      </c>
      <c r="B6" s="5"/>
      <c r="C6" s="5"/>
      <c r="D6" s="5"/>
      <c r="E6" s="5"/>
      <c r="F6" s="5"/>
      <c r="G6" s="5"/>
      <c r="H6" s="5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71" t="s">
        <v>129</v>
      </c>
      <c r="C8" s="72"/>
      <c r="D8" s="72"/>
      <c r="E8" s="72"/>
      <c r="F8" s="73"/>
      <c r="G8" s="74"/>
      <c r="H8" s="3"/>
    </row>
    <row r="9" spans="1:10" ht="12.75">
      <c r="A9" s="3"/>
      <c r="B9" s="74"/>
      <c r="C9" s="74"/>
      <c r="D9" s="74"/>
      <c r="E9" s="74" t="s">
        <v>66</v>
      </c>
      <c r="F9" s="74"/>
      <c r="G9" s="74"/>
      <c r="H9" s="74"/>
      <c r="I9" s="73"/>
      <c r="J9" s="73"/>
    </row>
    <row r="10" spans="1:10" ht="12.75">
      <c r="A10" s="3"/>
      <c r="B10" s="74" t="s">
        <v>67</v>
      </c>
      <c r="C10" s="74" t="s">
        <v>67</v>
      </c>
      <c r="D10" s="74" t="s">
        <v>68</v>
      </c>
      <c r="E10" s="74" t="s">
        <v>69</v>
      </c>
      <c r="F10" s="74" t="s">
        <v>68</v>
      </c>
      <c r="G10" s="75" t="s">
        <v>140</v>
      </c>
      <c r="H10" s="73"/>
      <c r="I10" s="74" t="s">
        <v>70</v>
      </c>
      <c r="J10" s="74" t="s">
        <v>71</v>
      </c>
    </row>
    <row r="11" spans="1:10" ht="12.75">
      <c r="A11" s="3"/>
      <c r="B11" s="74" t="s">
        <v>72</v>
      </c>
      <c r="C11" s="74" t="s">
        <v>127</v>
      </c>
      <c r="D11" s="74" t="s">
        <v>128</v>
      </c>
      <c r="E11" s="74" t="s">
        <v>128</v>
      </c>
      <c r="F11" s="74" t="s">
        <v>73</v>
      </c>
      <c r="G11" s="74" t="s">
        <v>141</v>
      </c>
      <c r="H11" s="74" t="s">
        <v>74</v>
      </c>
      <c r="I11" s="74" t="s">
        <v>139</v>
      </c>
      <c r="J11" s="74" t="s">
        <v>75</v>
      </c>
    </row>
    <row r="12" spans="1:10" ht="12.75">
      <c r="A12" s="76" t="s">
        <v>76</v>
      </c>
      <c r="B12" s="77" t="s">
        <v>16</v>
      </c>
      <c r="C12" s="77" t="s">
        <v>16</v>
      </c>
      <c r="D12" s="77" t="s">
        <v>16</v>
      </c>
      <c r="E12" s="77" t="s">
        <v>16</v>
      </c>
      <c r="F12" s="77" t="s">
        <v>16</v>
      </c>
      <c r="G12" s="77" t="s">
        <v>16</v>
      </c>
      <c r="H12" s="77" t="s">
        <v>16</v>
      </c>
      <c r="I12" s="53" t="s">
        <v>16</v>
      </c>
      <c r="J12" s="53" t="s">
        <v>16</v>
      </c>
    </row>
    <row r="13" spans="1:9" ht="12.75">
      <c r="A13" s="3"/>
      <c r="B13" s="3"/>
      <c r="C13" s="3"/>
      <c r="D13" s="3"/>
      <c r="E13" s="3"/>
      <c r="F13" s="3"/>
      <c r="G13" s="3"/>
      <c r="H13" s="3"/>
      <c r="I13" s="78"/>
    </row>
    <row r="14" spans="1:10" ht="12.75">
      <c r="A14" s="3" t="s">
        <v>77</v>
      </c>
      <c r="B14" s="79">
        <v>174083</v>
      </c>
      <c r="C14" s="79">
        <v>70243</v>
      </c>
      <c r="D14" s="79">
        <v>0</v>
      </c>
      <c r="E14" s="79">
        <v>-8422</v>
      </c>
      <c r="F14" s="79">
        <v>0</v>
      </c>
      <c r="G14" s="79">
        <f>-131600</f>
        <v>-131600</v>
      </c>
      <c r="H14" s="79">
        <f>SUM(B14:G14)</f>
        <v>104304</v>
      </c>
      <c r="I14" s="80">
        <v>91908</v>
      </c>
      <c r="J14" s="35">
        <f>SUM(H14:I14)</f>
        <v>196212</v>
      </c>
    </row>
    <row r="15" spans="1:10" ht="12.75">
      <c r="A15" s="3" t="s">
        <v>78</v>
      </c>
      <c r="B15" s="79">
        <v>0</v>
      </c>
      <c r="C15" s="79">
        <v>0</v>
      </c>
      <c r="D15" s="79">
        <f>7551+3289+1</f>
        <v>10841</v>
      </c>
      <c r="E15" s="79">
        <v>0</v>
      </c>
      <c r="F15" s="79"/>
      <c r="G15" s="79">
        <f>9201+1141-15200-1</f>
        <v>-4859</v>
      </c>
      <c r="H15" s="79">
        <f>SUM(B15:G15)</f>
        <v>5982</v>
      </c>
      <c r="I15" s="80">
        <v>0</v>
      </c>
      <c r="J15" s="35">
        <f>SUM(H15:I15)</f>
        <v>5982</v>
      </c>
    </row>
    <row r="16" spans="1:10" ht="12.75">
      <c r="A16" s="3" t="s">
        <v>79</v>
      </c>
      <c r="B16" s="81">
        <f aca="true" t="shared" si="0" ref="B16:J16">SUM(B14:B15)</f>
        <v>174083</v>
      </c>
      <c r="C16" s="81">
        <f t="shared" si="0"/>
        <v>70243</v>
      </c>
      <c r="D16" s="81">
        <f t="shared" si="0"/>
        <v>10841</v>
      </c>
      <c r="E16" s="81">
        <f t="shared" si="0"/>
        <v>-8422</v>
      </c>
      <c r="F16" s="81">
        <f t="shared" si="0"/>
        <v>0</v>
      </c>
      <c r="G16" s="81">
        <f t="shared" si="0"/>
        <v>-136459</v>
      </c>
      <c r="H16" s="81">
        <f t="shared" si="0"/>
        <v>110286</v>
      </c>
      <c r="I16" s="81">
        <f t="shared" si="0"/>
        <v>91908</v>
      </c>
      <c r="J16" s="81">
        <f t="shared" si="0"/>
        <v>202194</v>
      </c>
    </row>
    <row r="17" spans="1:9" ht="12.75">
      <c r="A17" s="3"/>
      <c r="B17" s="79"/>
      <c r="C17" s="79"/>
      <c r="D17" s="79"/>
      <c r="E17" s="79"/>
      <c r="F17" s="79"/>
      <c r="G17" s="79"/>
      <c r="H17" s="79"/>
      <c r="I17" s="80"/>
    </row>
    <row r="18" spans="1:10" ht="12.75">
      <c r="A18" s="3" t="s">
        <v>90</v>
      </c>
      <c r="B18" s="82">
        <v>0</v>
      </c>
      <c r="C18" s="81">
        <v>0</v>
      </c>
      <c r="D18" s="81"/>
      <c r="E18" s="81">
        <v>-20</v>
      </c>
      <c r="F18" s="81">
        <v>0</v>
      </c>
      <c r="G18" s="81">
        <v>0</v>
      </c>
      <c r="H18" s="81">
        <f>SUM(B18:G18)</f>
        <v>-20</v>
      </c>
      <c r="I18" s="81">
        <v>-12</v>
      </c>
      <c r="J18" s="83">
        <f>SUM(H18:I18)</f>
        <v>-32</v>
      </c>
    </row>
    <row r="19" spans="1:10" ht="12.75">
      <c r="A19" s="3"/>
      <c r="B19" s="84"/>
      <c r="C19" s="79"/>
      <c r="D19" s="79"/>
      <c r="E19" s="79"/>
      <c r="F19" s="79"/>
      <c r="G19" s="79"/>
      <c r="H19" s="79"/>
      <c r="I19" s="80"/>
      <c r="J19" s="29"/>
    </row>
    <row r="20" spans="1:10" ht="12.75">
      <c r="A20" s="3" t="s">
        <v>130</v>
      </c>
      <c r="B20" s="84">
        <v>0</v>
      </c>
      <c r="C20" s="79">
        <v>0</v>
      </c>
      <c r="D20" s="79">
        <v>0</v>
      </c>
      <c r="E20" s="79">
        <v>0</v>
      </c>
      <c r="F20" s="79"/>
      <c r="G20" s="79">
        <v>0</v>
      </c>
      <c r="H20" s="79">
        <v>0</v>
      </c>
      <c r="I20" s="80">
        <f>-128</f>
        <v>-128</v>
      </c>
      <c r="J20" s="33">
        <f>SUM(H20:I20)</f>
        <v>-128</v>
      </c>
    </row>
    <row r="21" spans="1:10" ht="12.75">
      <c r="A21" s="3"/>
      <c r="B21" s="84"/>
      <c r="C21" s="79"/>
      <c r="D21" s="79"/>
      <c r="E21" s="79"/>
      <c r="F21" s="79"/>
      <c r="G21" s="79"/>
      <c r="H21" s="79"/>
      <c r="I21" s="80"/>
      <c r="J21" s="29"/>
    </row>
    <row r="22" spans="1:10" ht="12.75">
      <c r="A22" s="3" t="s">
        <v>80</v>
      </c>
      <c r="B22" s="84">
        <v>0</v>
      </c>
      <c r="C22" s="79">
        <v>0</v>
      </c>
      <c r="D22" s="79">
        <v>0</v>
      </c>
      <c r="E22" s="79">
        <v>0</v>
      </c>
      <c r="F22" s="79"/>
      <c r="G22" s="79">
        <f>1322346-243-1322103</f>
        <v>0</v>
      </c>
      <c r="H22" s="80">
        <f>SUM(B22:G22)</f>
        <v>0</v>
      </c>
      <c r="I22" s="80">
        <f>-243</f>
        <v>-243</v>
      </c>
      <c r="J22" s="33">
        <f>SUM(H22:I22)</f>
        <v>-243</v>
      </c>
    </row>
    <row r="23" spans="1:10" ht="12.75">
      <c r="A23" s="3"/>
      <c r="B23" s="85"/>
      <c r="C23" s="86"/>
      <c r="D23" s="86"/>
      <c r="E23" s="86"/>
      <c r="F23" s="86"/>
      <c r="G23" s="86"/>
      <c r="H23" s="86"/>
      <c r="I23" s="86"/>
      <c r="J23" s="87"/>
    </row>
    <row r="24" spans="1:10" ht="12.75">
      <c r="A24" s="3" t="s">
        <v>81</v>
      </c>
      <c r="B24" s="88">
        <v>0</v>
      </c>
      <c r="C24" s="89">
        <v>0</v>
      </c>
      <c r="D24" s="80">
        <f>D18</f>
        <v>0</v>
      </c>
      <c r="E24" s="80">
        <f>E18</f>
        <v>-20</v>
      </c>
      <c r="F24" s="80"/>
      <c r="G24" s="80">
        <f>G18</f>
        <v>0</v>
      </c>
      <c r="H24" s="80">
        <f>H18</f>
        <v>-20</v>
      </c>
      <c r="I24" s="80">
        <f>SUM(I18:I22)</f>
        <v>-383</v>
      </c>
      <c r="J24" s="90">
        <f>SUM(J18:J22)</f>
        <v>-403</v>
      </c>
    </row>
    <row r="25" spans="1:10" ht="12.75">
      <c r="A25" s="3"/>
      <c r="B25" s="84"/>
      <c r="C25" s="79"/>
      <c r="D25" s="79"/>
      <c r="E25" s="79"/>
      <c r="F25" s="79"/>
      <c r="G25" s="79"/>
      <c r="H25" s="79"/>
      <c r="I25" s="80"/>
      <c r="J25" s="29"/>
    </row>
    <row r="26" spans="1:10" ht="12.75">
      <c r="A26" s="91" t="s">
        <v>82</v>
      </c>
      <c r="B26" s="88">
        <v>0</v>
      </c>
      <c r="C26" s="89">
        <v>0</v>
      </c>
      <c r="D26" s="89">
        <v>0</v>
      </c>
      <c r="E26" s="89">
        <v>0</v>
      </c>
      <c r="F26" s="89" t="s">
        <v>83</v>
      </c>
      <c r="G26" s="89">
        <f>-548690-1322103+1322103</f>
        <v>-548690</v>
      </c>
      <c r="H26" s="89">
        <f>SUM(B26:G26)</f>
        <v>-548690</v>
      </c>
      <c r="I26" s="89">
        <f>-86209</f>
        <v>-86209</v>
      </c>
      <c r="J26" s="92">
        <f>SUM(H26:I26)</f>
        <v>-634899</v>
      </c>
    </row>
    <row r="27" spans="1:10" ht="12.75">
      <c r="A27" s="93" t="s">
        <v>78</v>
      </c>
      <c r="B27" s="94">
        <f>7551-7551</f>
        <v>0</v>
      </c>
      <c r="C27" s="95">
        <f>7551-7551</f>
        <v>0</v>
      </c>
      <c r="D27" s="95">
        <f>7551-7551</f>
        <v>0</v>
      </c>
      <c r="E27" s="95">
        <v>0</v>
      </c>
      <c r="F27" s="95">
        <f>7552-7552</f>
        <v>0</v>
      </c>
      <c r="G27" s="95">
        <f>7996+3069-1141+1141-3289+2566-9201-1141+15200</f>
        <v>15200</v>
      </c>
      <c r="H27" s="96">
        <f>SUM(B27:G27)</f>
        <v>15200</v>
      </c>
      <c r="I27" s="95">
        <v>0</v>
      </c>
      <c r="J27" s="97">
        <f>SUM(H27:I27)</f>
        <v>15200</v>
      </c>
    </row>
    <row r="28" spans="1:10" ht="12.75">
      <c r="A28" s="91" t="s">
        <v>79</v>
      </c>
      <c r="B28" s="88">
        <f aca="true" t="shared" si="1" ref="B28:J28">SUM(B26:B27)</f>
        <v>0</v>
      </c>
      <c r="C28" s="89">
        <f t="shared" si="1"/>
        <v>0</v>
      </c>
      <c r="D28" s="89">
        <f t="shared" si="1"/>
        <v>0</v>
      </c>
      <c r="E28" s="89">
        <f t="shared" si="1"/>
        <v>0</v>
      </c>
      <c r="F28" s="89">
        <f t="shared" si="1"/>
        <v>0</v>
      </c>
      <c r="G28" s="89">
        <f t="shared" si="1"/>
        <v>-533490</v>
      </c>
      <c r="H28" s="89">
        <f t="shared" si="1"/>
        <v>-533490</v>
      </c>
      <c r="I28" s="89">
        <f t="shared" si="1"/>
        <v>-86209</v>
      </c>
      <c r="J28" s="98">
        <f t="shared" si="1"/>
        <v>-619699</v>
      </c>
    </row>
    <row r="29" spans="1:10" ht="12.75">
      <c r="A29" s="91"/>
      <c r="B29" s="99"/>
      <c r="C29" s="100"/>
      <c r="D29" s="100"/>
      <c r="E29" s="100"/>
      <c r="F29" s="100"/>
      <c r="G29" s="100"/>
      <c r="H29" s="100"/>
      <c r="I29" s="100"/>
      <c r="J29" s="101"/>
    </row>
    <row r="30" spans="1:10" ht="12.75">
      <c r="A30" s="102" t="s">
        <v>84</v>
      </c>
      <c r="B30" s="80">
        <f aca="true" t="shared" si="2" ref="B30:H30">B28</f>
        <v>0</v>
      </c>
      <c r="C30" s="80">
        <f t="shared" si="2"/>
        <v>0</v>
      </c>
      <c r="D30" s="80">
        <f t="shared" si="2"/>
        <v>0</v>
      </c>
      <c r="E30" s="80">
        <f t="shared" si="2"/>
        <v>0</v>
      </c>
      <c r="F30" s="80">
        <f t="shared" si="2"/>
        <v>0</v>
      </c>
      <c r="G30" s="80">
        <f t="shared" si="2"/>
        <v>-533490</v>
      </c>
      <c r="H30" s="80">
        <f t="shared" si="2"/>
        <v>-533490</v>
      </c>
      <c r="I30" s="80">
        <f>I28+I24</f>
        <v>-86592</v>
      </c>
      <c r="J30" s="80">
        <f>J28+J24</f>
        <v>-620102</v>
      </c>
    </row>
    <row r="31" spans="1:10" ht="12.75">
      <c r="A31" s="5" t="s">
        <v>85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2.75">
      <c r="A32" s="5" t="s">
        <v>86</v>
      </c>
      <c r="B32" s="79">
        <f>B16</f>
        <v>174083</v>
      </c>
      <c r="C32" s="79">
        <f>C16</f>
        <v>70243</v>
      </c>
      <c r="D32" s="79">
        <f>D16</f>
        <v>10841</v>
      </c>
      <c r="E32" s="79">
        <f>E16+E24</f>
        <v>-8442</v>
      </c>
      <c r="F32" s="79">
        <f>F16</f>
        <v>0</v>
      </c>
      <c r="G32" s="79">
        <f>G30+G16</f>
        <v>-669949</v>
      </c>
      <c r="H32" s="79">
        <f>H28+H24+H16</f>
        <v>-423224</v>
      </c>
      <c r="I32" s="79">
        <f>I16+I28+I24</f>
        <v>5316</v>
      </c>
      <c r="J32" s="79">
        <f>J30+J16</f>
        <v>-417908</v>
      </c>
    </row>
    <row r="33" spans="1:9" ht="12.75">
      <c r="A33" s="3"/>
      <c r="H33" s="79"/>
      <c r="I33" s="80"/>
    </row>
    <row r="34" spans="1:10" ht="12.75">
      <c r="A34" t="s">
        <v>87</v>
      </c>
      <c r="B34" s="79" t="s">
        <v>83</v>
      </c>
      <c r="C34" s="79" t="s">
        <v>83</v>
      </c>
      <c r="D34" s="79">
        <f>-7551-3289-1</f>
        <v>-10841</v>
      </c>
      <c r="E34" s="79">
        <v>0</v>
      </c>
      <c r="F34" s="79">
        <v>0</v>
      </c>
      <c r="G34" s="79">
        <f>-16000-3069+1141-1141+3289+1</f>
        <v>-15779</v>
      </c>
      <c r="H34" s="104">
        <f>SUM(B34:G34)</f>
        <v>-26620</v>
      </c>
      <c r="I34" s="80">
        <v>0</v>
      </c>
      <c r="J34" s="35">
        <f>SUM(H34:I34)</f>
        <v>-26620</v>
      </c>
    </row>
    <row r="35" spans="1:9" ht="12.75">
      <c r="A35" s="3"/>
      <c r="B35" s="79"/>
      <c r="C35" s="79"/>
      <c r="D35" s="79"/>
      <c r="E35" s="79"/>
      <c r="F35" s="79"/>
      <c r="G35" s="79" t="s">
        <v>88</v>
      </c>
      <c r="H35" s="79"/>
      <c r="I35" s="80"/>
    </row>
    <row r="36" spans="1:10" ht="12.75">
      <c r="A36" s="5" t="s">
        <v>89</v>
      </c>
      <c r="B36" s="81">
        <f aca="true" t="shared" si="3" ref="B36:J36">SUM(B32:B34)</f>
        <v>174083</v>
      </c>
      <c r="C36" s="81">
        <f t="shared" si="3"/>
        <v>70243</v>
      </c>
      <c r="D36" s="81">
        <f t="shared" si="3"/>
        <v>0</v>
      </c>
      <c r="E36" s="81">
        <f t="shared" si="3"/>
        <v>-8442</v>
      </c>
      <c r="F36" s="81">
        <f t="shared" si="3"/>
        <v>0</v>
      </c>
      <c r="G36" s="81">
        <f t="shared" si="3"/>
        <v>-685728</v>
      </c>
      <c r="H36" s="81">
        <f t="shared" si="3"/>
        <v>-449844</v>
      </c>
      <c r="I36" s="81">
        <f t="shared" si="3"/>
        <v>5316</v>
      </c>
      <c r="J36" s="81">
        <f t="shared" si="3"/>
        <v>-444528</v>
      </c>
    </row>
    <row r="37" spans="1:12" ht="12.75">
      <c r="A37" s="5"/>
      <c r="B37" s="105"/>
      <c r="C37" s="105"/>
      <c r="D37" s="105"/>
      <c r="E37" s="31"/>
      <c r="F37" s="31"/>
      <c r="G37" s="105"/>
      <c r="H37" s="31"/>
      <c r="I37" s="105"/>
      <c r="J37" s="106"/>
      <c r="K37" s="106"/>
      <c r="L37" s="106"/>
    </row>
    <row r="38" spans="1:10" ht="12.75">
      <c r="A38" s="5"/>
      <c r="B38" s="107"/>
      <c r="C38" s="108"/>
      <c r="D38" s="108"/>
      <c r="E38" s="109"/>
      <c r="F38" s="109"/>
      <c r="G38" s="108"/>
      <c r="H38" s="110"/>
      <c r="I38" s="110"/>
      <c r="J38" s="111"/>
    </row>
    <row r="39" spans="1:10" ht="12.75">
      <c r="A39" s="3" t="s">
        <v>90</v>
      </c>
      <c r="B39" s="84">
        <v>0</v>
      </c>
      <c r="C39" s="80">
        <v>0</v>
      </c>
      <c r="D39" s="80">
        <v>0</v>
      </c>
      <c r="E39" s="31">
        <v>-99</v>
      </c>
      <c r="F39" s="80">
        <v>0</v>
      </c>
      <c r="G39" s="80">
        <v>0</v>
      </c>
      <c r="H39" s="106">
        <f>SUM(E39:G39)</f>
        <v>-99</v>
      </c>
      <c r="I39" s="106">
        <v>-66</v>
      </c>
      <c r="J39" s="112">
        <f>SUM(H39:I39)</f>
        <v>-165</v>
      </c>
    </row>
    <row r="40" spans="1:10" ht="12.75" hidden="1">
      <c r="A40" s="3"/>
      <c r="B40" s="113"/>
      <c r="C40" s="105"/>
      <c r="D40" s="105"/>
      <c r="E40" s="31"/>
      <c r="F40" s="31"/>
      <c r="G40" s="105"/>
      <c r="H40" s="106"/>
      <c r="I40" s="106"/>
      <c r="J40" s="112"/>
    </row>
    <row r="41" spans="1:10" ht="12.75" hidden="1">
      <c r="A41" s="3" t="s">
        <v>91</v>
      </c>
      <c r="B41" s="113"/>
      <c r="C41" s="105"/>
      <c r="D41" s="105"/>
      <c r="E41" s="80">
        <v>0</v>
      </c>
      <c r="F41" s="31">
        <f>-7551+7551</f>
        <v>0</v>
      </c>
      <c r="G41" s="79">
        <v>0</v>
      </c>
      <c r="H41" s="106">
        <f>SUM(E41:G41)</f>
        <v>0</v>
      </c>
      <c r="I41" s="79">
        <v>0</v>
      </c>
      <c r="J41" s="112">
        <f>SUM(H41:I41)</f>
        <v>0</v>
      </c>
    </row>
    <row r="42" spans="1:10" ht="12.75">
      <c r="A42" s="3"/>
      <c r="B42" s="113"/>
      <c r="C42" s="105"/>
      <c r="D42" s="105"/>
      <c r="E42" s="80"/>
      <c r="F42" s="31"/>
      <c r="G42" s="79"/>
      <c r="H42" s="106"/>
      <c r="I42" s="79"/>
      <c r="J42" s="112"/>
    </row>
    <row r="43" spans="1:10" ht="12.75">
      <c r="A43" s="3" t="s">
        <v>130</v>
      </c>
      <c r="B43" s="84">
        <v>0</v>
      </c>
      <c r="C43" s="79">
        <v>0</v>
      </c>
      <c r="D43" s="79">
        <v>0</v>
      </c>
      <c r="E43" s="79">
        <v>0</v>
      </c>
      <c r="F43" s="79"/>
      <c r="G43" s="79">
        <v>0</v>
      </c>
      <c r="H43" s="79">
        <v>0</v>
      </c>
      <c r="I43" s="80">
        <v>-150</v>
      </c>
      <c r="J43" s="33">
        <f>SUM(H43:I43)</f>
        <v>-150</v>
      </c>
    </row>
    <row r="44" spans="1:10" ht="12.75">
      <c r="A44" s="3"/>
      <c r="B44" s="114"/>
      <c r="C44" s="115"/>
      <c r="D44" s="115"/>
      <c r="E44" s="86"/>
      <c r="F44" s="116"/>
      <c r="G44" s="86"/>
      <c r="H44" s="117"/>
      <c r="I44" s="86"/>
      <c r="J44" s="118"/>
    </row>
    <row r="45" spans="1:10" ht="12.75">
      <c r="A45" s="3" t="s">
        <v>92</v>
      </c>
      <c r="B45" s="119">
        <f>SUM(B38:B43)</f>
        <v>0</v>
      </c>
      <c r="C45" s="31">
        <f>SUM(C38:C43)</f>
        <v>0</v>
      </c>
      <c r="D45" s="31">
        <f>SUM(D38:D43)</f>
        <v>0</v>
      </c>
      <c r="E45" s="31">
        <f>SUM(E38:E43)</f>
        <v>-99</v>
      </c>
      <c r="F45" s="31">
        <f>SUM(F38:F41)</f>
        <v>0</v>
      </c>
      <c r="G45" s="31">
        <f>SUM(G38:G43)</f>
        <v>0</v>
      </c>
      <c r="H45" s="31">
        <f>SUM(H38:H43)</f>
        <v>-99</v>
      </c>
      <c r="I45" s="31">
        <f>SUM(I38:I43)</f>
        <v>-216</v>
      </c>
      <c r="J45" s="120">
        <f>SUM(J38:J43)</f>
        <v>-315</v>
      </c>
    </row>
    <row r="46" spans="1:10" ht="12.75">
      <c r="A46" s="5"/>
      <c r="B46" s="113"/>
      <c r="C46" s="105"/>
      <c r="D46" s="105"/>
      <c r="E46" s="31"/>
      <c r="F46" s="31"/>
      <c r="G46" s="105"/>
      <c r="H46" s="31"/>
      <c r="I46" s="31"/>
      <c r="J46" s="33"/>
    </row>
    <row r="47" spans="1:10" ht="12.75">
      <c r="A47" s="3" t="s">
        <v>131</v>
      </c>
      <c r="B47" s="119">
        <v>0</v>
      </c>
      <c r="C47" s="31">
        <v>0</v>
      </c>
      <c r="D47" s="31">
        <v>0</v>
      </c>
      <c r="E47" s="31">
        <v>0</v>
      </c>
      <c r="F47" s="31">
        <v>0</v>
      </c>
      <c r="G47" s="106">
        <v>-93753</v>
      </c>
      <c r="H47" s="106">
        <f>SUM(E47:G47)</f>
        <v>-93753</v>
      </c>
      <c r="I47" s="106">
        <v>1315</v>
      </c>
      <c r="J47" s="112">
        <f>SUM(H47:I47)</f>
        <v>-92438</v>
      </c>
    </row>
    <row r="48" spans="1:10" ht="12.75">
      <c r="A48" s="5"/>
      <c r="B48" s="121"/>
      <c r="C48" s="105"/>
      <c r="D48" s="105"/>
      <c r="E48" s="31"/>
      <c r="F48" s="31"/>
      <c r="G48" s="105"/>
      <c r="H48" s="106"/>
      <c r="I48" s="106"/>
      <c r="J48" s="112"/>
    </row>
    <row r="49" spans="1:10" ht="12.75">
      <c r="A49" s="5" t="s">
        <v>93</v>
      </c>
      <c r="B49" s="109">
        <v>0</v>
      </c>
      <c r="C49" s="109">
        <v>0</v>
      </c>
      <c r="D49" s="109">
        <v>0</v>
      </c>
      <c r="E49" s="109">
        <f aca="true" t="shared" si="4" ref="E49:J49">E45+E47</f>
        <v>-99</v>
      </c>
      <c r="F49" s="109">
        <f t="shared" si="4"/>
        <v>0</v>
      </c>
      <c r="G49" s="109">
        <f t="shared" si="4"/>
        <v>-93753</v>
      </c>
      <c r="H49" s="109">
        <f t="shared" si="4"/>
        <v>-93852</v>
      </c>
      <c r="I49" s="109">
        <f t="shared" si="4"/>
        <v>1099</v>
      </c>
      <c r="J49" s="109">
        <f t="shared" si="4"/>
        <v>-92753</v>
      </c>
    </row>
    <row r="50" ht="12.75">
      <c r="A50" s="5" t="s">
        <v>94</v>
      </c>
    </row>
    <row r="51" spans="1:10" ht="12.75">
      <c r="A51" s="5"/>
      <c r="B51" s="105"/>
      <c r="C51" s="105"/>
      <c r="D51" s="105"/>
      <c r="E51" s="31"/>
      <c r="F51" s="31"/>
      <c r="G51" s="105"/>
      <c r="H51" s="106"/>
      <c r="I51" s="106"/>
      <c r="J51" s="106"/>
    </row>
    <row r="52" spans="1:10" ht="13.5" thickBot="1">
      <c r="A52" s="5" t="s">
        <v>95</v>
      </c>
      <c r="B52" s="122">
        <f aca="true" t="shared" si="5" ref="B52:J52">B36+B49</f>
        <v>174083</v>
      </c>
      <c r="C52" s="122">
        <f t="shared" si="5"/>
        <v>70243</v>
      </c>
      <c r="D52" s="122">
        <f t="shared" si="5"/>
        <v>0</v>
      </c>
      <c r="E52" s="122">
        <f t="shared" si="5"/>
        <v>-8541</v>
      </c>
      <c r="F52" s="122">
        <f t="shared" si="5"/>
        <v>0</v>
      </c>
      <c r="G52" s="122">
        <f t="shared" si="5"/>
        <v>-779481</v>
      </c>
      <c r="H52" s="122">
        <f t="shared" si="5"/>
        <v>-543696</v>
      </c>
      <c r="I52" s="122">
        <f t="shared" si="5"/>
        <v>6415</v>
      </c>
      <c r="J52" s="122">
        <f t="shared" si="5"/>
        <v>-537281</v>
      </c>
    </row>
    <row r="53" spans="1:9" ht="13.5" thickTop="1">
      <c r="A53" s="3"/>
      <c r="B53" s="79"/>
      <c r="C53" s="79"/>
      <c r="D53" s="79"/>
      <c r="E53" s="79"/>
      <c r="F53" s="79"/>
      <c r="G53" s="79"/>
      <c r="H53" s="79"/>
      <c r="I53" s="80"/>
    </row>
    <row r="54" spans="1:9" ht="12.75">
      <c r="A54" s="3"/>
      <c r="B54" s="79"/>
      <c r="C54" s="79"/>
      <c r="D54" s="79"/>
      <c r="E54" s="79"/>
      <c r="F54" s="79"/>
      <c r="G54" s="79"/>
      <c r="H54" s="79"/>
      <c r="I54" s="27"/>
    </row>
    <row r="55" spans="1:9" ht="12.75">
      <c r="A55" s="3"/>
      <c r="B55" s="79"/>
      <c r="C55" s="79"/>
      <c r="D55" s="79"/>
      <c r="E55" s="79"/>
      <c r="F55" s="79"/>
      <c r="G55" s="79"/>
      <c r="H55" s="79"/>
      <c r="I55" s="27"/>
    </row>
    <row r="56" spans="1:9" ht="12.75">
      <c r="A56" s="3"/>
      <c r="B56" s="3"/>
      <c r="C56" s="3"/>
      <c r="D56" s="3"/>
      <c r="E56" s="3"/>
      <c r="F56" s="3"/>
      <c r="G56" s="3"/>
      <c r="H56" s="3"/>
      <c r="I56" s="27"/>
    </row>
    <row r="57" spans="1:9" ht="12" customHeight="1">
      <c r="A57" s="3"/>
      <c r="B57" s="3"/>
      <c r="C57" s="3"/>
      <c r="D57" s="3"/>
      <c r="E57" s="3"/>
      <c r="F57" s="3"/>
      <c r="G57" s="3"/>
      <c r="H57" s="3"/>
      <c r="I57" s="27"/>
    </row>
    <row r="58" spans="1:9" ht="12.75">
      <c r="A58" s="5"/>
      <c r="B58" s="3"/>
      <c r="C58" s="3"/>
      <c r="D58" s="3"/>
      <c r="E58" s="3"/>
      <c r="F58" s="3"/>
      <c r="G58" s="3"/>
      <c r="H58" s="3"/>
      <c r="I58" s="27"/>
    </row>
    <row r="59" spans="1:9" ht="12.75">
      <c r="A59" s="5"/>
      <c r="B59" s="3"/>
      <c r="C59" s="3"/>
      <c r="D59" s="3"/>
      <c r="E59" s="3"/>
      <c r="F59" s="3"/>
      <c r="G59" s="3"/>
      <c r="H59" s="3"/>
      <c r="I59" s="27"/>
    </row>
    <row r="60" spans="1:9" ht="12.75">
      <c r="A60" s="3"/>
      <c r="B60" s="3"/>
      <c r="C60" s="3"/>
      <c r="D60" s="3"/>
      <c r="E60" s="3"/>
      <c r="F60" s="3"/>
      <c r="G60" s="3"/>
      <c r="H60" s="3"/>
      <c r="I60" s="27"/>
    </row>
    <row r="61" spans="1:9" ht="12.75">
      <c r="A61" s="5"/>
      <c r="D61" s="2"/>
      <c r="G61" s="2"/>
      <c r="I61" s="27"/>
    </row>
    <row r="62" spans="1:12" ht="14.25">
      <c r="A62" s="5"/>
      <c r="D62" s="2"/>
      <c r="G62" s="2"/>
      <c r="I62" s="123"/>
      <c r="J62" s="123"/>
      <c r="K62" s="123"/>
      <c r="L62" s="123"/>
    </row>
    <row r="63" spans="1:9" ht="12.75">
      <c r="A63" s="5"/>
      <c r="D63" s="2"/>
      <c r="G63" s="2"/>
      <c r="I63" s="27"/>
    </row>
    <row r="64" spans="1:9" ht="12.75">
      <c r="A64" s="3"/>
      <c r="B64" s="3"/>
      <c r="C64" s="3"/>
      <c r="D64" s="3"/>
      <c r="E64" s="3"/>
      <c r="F64" s="3"/>
      <c r="G64" s="3"/>
      <c r="H64" s="3"/>
      <c r="I64" s="27"/>
    </row>
    <row r="65" spans="1:10" ht="24.75" customHeight="1">
      <c r="A65" s="155" t="s">
        <v>88</v>
      </c>
      <c r="B65" s="156"/>
      <c r="C65" s="156"/>
      <c r="D65" s="156"/>
      <c r="E65" s="156"/>
      <c r="F65" s="156"/>
      <c r="G65" s="156"/>
      <c r="H65" s="156"/>
      <c r="I65" s="156"/>
      <c r="J65" s="156"/>
    </row>
    <row r="66" spans="1:9" ht="12.75">
      <c r="A66" s="3"/>
      <c r="B66" s="3"/>
      <c r="C66" s="3"/>
      <c r="D66" s="3"/>
      <c r="E66" s="3"/>
      <c r="F66" s="3"/>
      <c r="G66" s="3"/>
      <c r="H66" s="3"/>
      <c r="I66" s="27"/>
    </row>
    <row r="67" spans="1:9" ht="12.75">
      <c r="A67" s="3"/>
      <c r="B67" s="3"/>
      <c r="C67" s="3"/>
      <c r="D67" s="3"/>
      <c r="E67" s="3"/>
      <c r="F67" s="3"/>
      <c r="G67" s="3"/>
      <c r="H67" s="3"/>
      <c r="I67" s="27"/>
    </row>
    <row r="68" spans="1:9" ht="12.75">
      <c r="A68" s="3"/>
      <c r="B68" s="3"/>
      <c r="C68" s="3"/>
      <c r="D68" s="3"/>
      <c r="E68" s="3"/>
      <c r="F68" s="3"/>
      <c r="G68" s="3"/>
      <c r="H68" s="3"/>
      <c r="I68" s="27"/>
    </row>
    <row r="69" spans="1:9" ht="12.75">
      <c r="A69" s="3"/>
      <c r="B69" s="3"/>
      <c r="C69" s="3"/>
      <c r="D69" s="3"/>
      <c r="E69" s="3"/>
      <c r="F69" s="3"/>
      <c r="G69" s="3"/>
      <c r="H69" s="3"/>
      <c r="I69" s="27"/>
    </row>
    <row r="70" spans="1:9" ht="12.75">
      <c r="A70" s="3"/>
      <c r="B70" s="3"/>
      <c r="C70" s="3"/>
      <c r="D70" s="3"/>
      <c r="E70" s="3"/>
      <c r="F70" s="3"/>
      <c r="G70" s="3"/>
      <c r="H70" s="3"/>
      <c r="I70" s="27"/>
    </row>
    <row r="71" spans="1:9" ht="12.75">
      <c r="A71" s="3"/>
      <c r="B71" s="3"/>
      <c r="C71" s="3"/>
      <c r="D71" s="3"/>
      <c r="E71" s="3"/>
      <c r="F71" s="3"/>
      <c r="G71" s="3"/>
      <c r="H71" s="3"/>
      <c r="I71" s="27"/>
    </row>
    <row r="72" spans="1:9" ht="12.75">
      <c r="A72" s="3"/>
      <c r="B72" s="3"/>
      <c r="C72" s="3"/>
      <c r="D72" s="3"/>
      <c r="E72" s="3"/>
      <c r="F72" s="3"/>
      <c r="G72" s="3"/>
      <c r="H72" s="3"/>
      <c r="I72" s="27"/>
    </row>
    <row r="73" spans="1:9" ht="12.75">
      <c r="A73" s="3"/>
      <c r="B73" s="3"/>
      <c r="C73" s="3"/>
      <c r="D73" s="3"/>
      <c r="E73" s="3"/>
      <c r="F73" s="3"/>
      <c r="G73" s="3"/>
      <c r="H73" s="3"/>
      <c r="I73" s="27"/>
    </row>
    <row r="74" spans="1:9" ht="12.75">
      <c r="A74" s="3"/>
      <c r="B74" s="3"/>
      <c r="C74" s="3"/>
      <c r="D74" s="3"/>
      <c r="E74" s="3"/>
      <c r="F74" s="3"/>
      <c r="G74" s="3"/>
      <c r="H74" s="3"/>
      <c r="I74" s="27"/>
    </row>
    <row r="75" spans="1:9" ht="12.75">
      <c r="A75" s="3"/>
      <c r="B75" s="3"/>
      <c r="C75" s="3"/>
      <c r="D75" s="3"/>
      <c r="E75" s="3"/>
      <c r="F75" s="3"/>
      <c r="G75" s="3"/>
      <c r="H75" s="3"/>
      <c r="I75" s="27"/>
    </row>
    <row r="76" spans="1:9" ht="12.75">
      <c r="A76" s="3"/>
      <c r="B76" s="3"/>
      <c r="C76" s="3"/>
      <c r="D76" s="3"/>
      <c r="E76" s="3"/>
      <c r="F76" s="3"/>
      <c r="G76" s="3"/>
      <c r="H76" s="3"/>
      <c r="I76" s="27"/>
    </row>
    <row r="77" spans="1:9" ht="12.75">
      <c r="A77" s="3"/>
      <c r="B77" s="3"/>
      <c r="C77" s="3"/>
      <c r="D77" s="3"/>
      <c r="E77" s="3"/>
      <c r="F77" s="3"/>
      <c r="G77" s="3"/>
      <c r="H77" s="3"/>
      <c r="I77" s="27"/>
    </row>
    <row r="78" ht="12.75">
      <c r="I78" s="27"/>
    </row>
    <row r="79" spans="1:9" ht="12.75">
      <c r="A79" s="3"/>
      <c r="B79" s="3"/>
      <c r="C79" s="3"/>
      <c r="D79" s="3"/>
      <c r="E79" s="3"/>
      <c r="F79" s="3"/>
      <c r="G79" s="3"/>
      <c r="H79" s="3"/>
      <c r="I79" s="27"/>
    </row>
    <row r="80" spans="1:9" ht="12.75">
      <c r="A80" s="3"/>
      <c r="B80" s="3"/>
      <c r="C80" s="3"/>
      <c r="D80" s="3"/>
      <c r="E80" s="3"/>
      <c r="F80" s="3"/>
      <c r="G80" s="3"/>
      <c r="H80" s="3"/>
      <c r="I80" s="27"/>
    </row>
    <row r="81" spans="1:9" ht="12.75">
      <c r="A81" s="3"/>
      <c r="B81" s="3"/>
      <c r="C81" s="3"/>
      <c r="D81" s="3"/>
      <c r="E81" s="3"/>
      <c r="F81" s="3"/>
      <c r="G81" s="3"/>
      <c r="H81" s="3"/>
      <c r="I81" s="27"/>
    </row>
    <row r="82" spans="1:9" ht="12.75">
      <c r="A82" s="3"/>
      <c r="B82" s="3"/>
      <c r="C82" s="3"/>
      <c r="D82" s="3"/>
      <c r="E82" s="3"/>
      <c r="F82" s="3"/>
      <c r="G82" s="3"/>
      <c r="H82" s="3"/>
      <c r="I82" s="27"/>
    </row>
    <row r="83" spans="1:9" ht="12.75">
      <c r="A83" s="3"/>
      <c r="B83" s="3"/>
      <c r="C83" s="3"/>
      <c r="D83" s="3"/>
      <c r="E83" s="3"/>
      <c r="F83" s="3"/>
      <c r="G83" s="3"/>
      <c r="H83" s="3"/>
      <c r="I83" s="27"/>
    </row>
    <row r="84" spans="1:9" ht="12.75">
      <c r="A84" s="3"/>
      <c r="B84" s="3"/>
      <c r="C84" s="3"/>
      <c r="D84" s="3"/>
      <c r="E84" s="3"/>
      <c r="F84" s="3"/>
      <c r="G84" s="3"/>
      <c r="H84" s="3"/>
      <c r="I84" s="27"/>
    </row>
    <row r="85" spans="1:9" ht="12.75">
      <c r="A85" s="3"/>
      <c r="B85" s="3"/>
      <c r="C85" s="3"/>
      <c r="D85" s="3"/>
      <c r="E85" s="3"/>
      <c r="F85" s="3"/>
      <c r="G85" s="3"/>
      <c r="H85" s="3"/>
      <c r="I85" s="27"/>
    </row>
    <row r="86" spans="1:9" ht="12.75">
      <c r="A86" s="3"/>
      <c r="B86" s="3"/>
      <c r="C86" s="3"/>
      <c r="D86" s="3"/>
      <c r="E86" s="3"/>
      <c r="F86" s="3"/>
      <c r="G86" s="3"/>
      <c r="H86" s="3"/>
      <c r="I86" s="27"/>
    </row>
    <row r="87" spans="1:9" ht="12.75">
      <c r="A87" s="3"/>
      <c r="B87" s="3"/>
      <c r="C87" s="3"/>
      <c r="D87" s="3"/>
      <c r="E87" s="3"/>
      <c r="F87" s="3"/>
      <c r="G87" s="3"/>
      <c r="H87" s="3"/>
      <c r="I87" s="27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</sheetData>
  <mergeCells count="2">
    <mergeCell ref="A3:H3"/>
    <mergeCell ref="A65:J65"/>
  </mergeCells>
  <printOptions/>
  <pageMargins left="1" right="0.25" top="0.5" bottom="0.25" header="0.5" footer="0.5"/>
  <pageSetup firstPageNumber="7" useFirstPageNumber="1" fitToHeight="1" fitToWidth="1" horizontalDpi="600" verticalDpi="600" orientation="portrait" paperSize="9" scale="61" r:id="rId2"/>
  <headerFooter alignWithMargins="0">
    <oddFooter>&amp;C&amp;12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F58" sqref="F58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96</v>
      </c>
      <c r="B4" s="5"/>
      <c r="C4" s="5"/>
      <c r="D4" s="5"/>
      <c r="E4" s="5"/>
    </row>
    <row r="5" spans="1:5" ht="12.75">
      <c r="A5" s="5" t="s">
        <v>97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7:10" ht="12.75">
      <c r="G7" s="124">
        <v>2002</v>
      </c>
      <c r="H7" s="54"/>
      <c r="I7" s="125" t="s">
        <v>98</v>
      </c>
      <c r="J7" s="54"/>
    </row>
    <row r="8" spans="7:9" ht="12.75">
      <c r="G8" s="126" t="s">
        <v>99</v>
      </c>
      <c r="H8" s="125" t="s">
        <v>100</v>
      </c>
      <c r="I8" s="125" t="s">
        <v>100</v>
      </c>
    </row>
    <row r="9" spans="7:9" ht="12.75">
      <c r="G9" s="126" t="s">
        <v>101</v>
      </c>
      <c r="H9" s="125" t="s">
        <v>101</v>
      </c>
      <c r="I9" s="125" t="s">
        <v>101</v>
      </c>
    </row>
    <row r="10" spans="7:9" ht="12.75">
      <c r="G10" s="127">
        <v>37529</v>
      </c>
      <c r="H10" s="128" t="s">
        <v>14</v>
      </c>
      <c r="I10" s="128" t="s">
        <v>15</v>
      </c>
    </row>
    <row r="11" spans="7:9" ht="12.75">
      <c r="G11" s="126" t="s">
        <v>102</v>
      </c>
      <c r="H11" s="125" t="s">
        <v>16</v>
      </c>
      <c r="I11" s="125" t="s">
        <v>16</v>
      </c>
    </row>
    <row r="12" spans="8:9" ht="12.75">
      <c r="H12" s="129"/>
      <c r="I12" s="129"/>
    </row>
    <row r="13" spans="1:9" ht="12.75">
      <c r="A13" t="s">
        <v>103</v>
      </c>
      <c r="G13" s="130">
        <v>18157476.800000004</v>
      </c>
      <c r="H13" s="35">
        <v>-89669</v>
      </c>
      <c r="I13" s="35">
        <v>-619464</v>
      </c>
    </row>
    <row r="14" spans="1:9" ht="12.75">
      <c r="A14" t="s">
        <v>104</v>
      </c>
      <c r="H14" s="35"/>
      <c r="I14" s="35"/>
    </row>
    <row r="15" spans="8:9" ht="12.75">
      <c r="H15" s="35"/>
      <c r="I15" s="35"/>
    </row>
    <row r="16" spans="1:9" ht="12.75">
      <c r="A16" t="s">
        <v>105</v>
      </c>
      <c r="G16" s="130">
        <v>3519102.199038375</v>
      </c>
      <c r="H16" s="35">
        <v>41587</v>
      </c>
      <c r="I16" s="35">
        <v>-128260</v>
      </c>
    </row>
    <row r="17" spans="1:9" ht="12.75">
      <c r="A17" t="s">
        <v>106</v>
      </c>
      <c r="G17" s="130">
        <v>12426134.481680587</v>
      </c>
      <c r="H17" s="35">
        <v>37978</v>
      </c>
      <c r="I17" s="35">
        <v>96933</v>
      </c>
    </row>
    <row r="18" spans="8:9" ht="12.75">
      <c r="H18" s="35"/>
      <c r="I18" s="35"/>
    </row>
    <row r="19" spans="1:9" ht="12.75">
      <c r="A19" t="s">
        <v>132</v>
      </c>
      <c r="G19" s="131">
        <v>34102713.48071897</v>
      </c>
      <c r="H19" s="109">
        <f>SUM(H13:H17)</f>
        <v>-10104</v>
      </c>
      <c r="I19" s="109">
        <f>SUM(I13:I17)</f>
        <v>-650791</v>
      </c>
    </row>
    <row r="20" spans="8:9" ht="12.75">
      <c r="H20" s="35"/>
      <c r="I20" s="35"/>
    </row>
    <row r="21" spans="1:9" ht="12.75">
      <c r="A21" t="s">
        <v>107</v>
      </c>
      <c r="H21" s="35"/>
      <c r="I21" s="35"/>
    </row>
    <row r="22" spans="1:9" ht="12.75">
      <c r="A22" t="s">
        <v>108</v>
      </c>
      <c r="G22" s="130">
        <v>-337693309.9468568</v>
      </c>
      <c r="H22" s="35">
        <f>-61668</f>
        <v>-61668</v>
      </c>
      <c r="I22" s="35">
        <v>457796</v>
      </c>
    </row>
    <row r="23" spans="1:9" ht="12.75">
      <c r="A23" t="s">
        <v>109</v>
      </c>
      <c r="G23" s="130">
        <v>13448199.433237415</v>
      </c>
      <c r="H23" s="35">
        <v>76052</v>
      </c>
      <c r="I23" s="35">
        <v>164272</v>
      </c>
    </row>
    <row r="24" spans="7:9" ht="12.75">
      <c r="G24" s="130"/>
      <c r="H24" s="35"/>
      <c r="I24" s="35"/>
    </row>
    <row r="25" spans="1:9" ht="13.5" thickBot="1">
      <c r="A25" t="s">
        <v>110</v>
      </c>
      <c r="G25" s="132">
        <v>-290142397.0329004</v>
      </c>
      <c r="H25" s="133">
        <f>SUM(H19:H23)</f>
        <v>4280</v>
      </c>
      <c r="I25" s="133">
        <f>SUM(I19:I23)</f>
        <v>-28723</v>
      </c>
    </row>
    <row r="26" spans="8:9" ht="13.5" thickTop="1">
      <c r="H26" s="35"/>
      <c r="I26" s="35"/>
    </row>
    <row r="27" spans="1:9" ht="12.75">
      <c r="A27" t="s">
        <v>111</v>
      </c>
      <c r="H27" s="35"/>
      <c r="I27" s="35"/>
    </row>
    <row r="28" spans="1:9" ht="12.75">
      <c r="A28" t="s">
        <v>112</v>
      </c>
      <c r="B28" s="134"/>
      <c r="G28" s="130"/>
      <c r="H28" s="35">
        <v>331</v>
      </c>
      <c r="I28" s="135">
        <v>4093</v>
      </c>
    </row>
    <row r="29" spans="1:9" ht="12.75">
      <c r="A29" t="s">
        <v>113</v>
      </c>
      <c r="B29" s="134"/>
      <c r="G29" s="130"/>
      <c r="H29" s="35">
        <v>-4704</v>
      </c>
      <c r="I29" s="35">
        <v>-15203</v>
      </c>
    </row>
    <row r="30" spans="1:9" ht="12.75">
      <c r="A30" t="s">
        <v>114</v>
      </c>
      <c r="B30" s="134"/>
      <c r="G30" s="130"/>
      <c r="H30" s="35">
        <v>615</v>
      </c>
      <c r="I30" s="135">
        <v>2232</v>
      </c>
    </row>
    <row r="31" spans="1:9" ht="12.75">
      <c r="A31" t="s">
        <v>115</v>
      </c>
      <c r="B31" s="134"/>
      <c r="G31" s="130"/>
      <c r="H31" s="35"/>
      <c r="I31" s="135">
        <v>-2782</v>
      </c>
    </row>
    <row r="32" spans="1:9" ht="12.75">
      <c r="A32" t="s">
        <v>133</v>
      </c>
      <c r="B32" s="134"/>
      <c r="G32" s="130"/>
      <c r="H32" s="35">
        <v>241</v>
      </c>
      <c r="I32" s="35">
        <v>33485</v>
      </c>
    </row>
    <row r="33" spans="2:9" ht="12.75">
      <c r="B33" s="134"/>
      <c r="G33" s="130"/>
      <c r="H33" s="35"/>
      <c r="I33" s="35"/>
    </row>
    <row r="34" spans="1:9" ht="12.75">
      <c r="A34" t="s">
        <v>116</v>
      </c>
      <c r="B34" s="134"/>
      <c r="G34" s="136" t="e">
        <v>#REF!</v>
      </c>
      <c r="H34" s="133">
        <f>SUM(H28:H32)</f>
        <v>-3517</v>
      </c>
      <c r="I34" s="133">
        <f>SUM(I28:I32)</f>
        <v>21825</v>
      </c>
    </row>
    <row r="35" spans="8:9" ht="12.75">
      <c r="H35" s="35"/>
      <c r="I35" s="35"/>
    </row>
    <row r="36" spans="1:9" ht="12.75">
      <c r="A36" t="s">
        <v>117</v>
      </c>
      <c r="H36" s="35"/>
      <c r="I36" s="35"/>
    </row>
    <row r="37" spans="1:9" ht="12.75">
      <c r="A37" t="s">
        <v>134</v>
      </c>
      <c r="H37" s="35">
        <v>-150</v>
      </c>
      <c r="I37" s="35">
        <f>-128</f>
        <v>-128</v>
      </c>
    </row>
    <row r="38" spans="1:9" ht="12.75">
      <c r="A38" t="s">
        <v>118</v>
      </c>
      <c r="B38" s="134"/>
      <c r="G38" s="130" t="e">
        <v>#REF!</v>
      </c>
      <c r="H38" s="35">
        <v>-2930</v>
      </c>
      <c r="I38" s="35">
        <v>8117</v>
      </c>
    </row>
    <row r="39" spans="2:9" ht="12.75">
      <c r="B39" s="134"/>
      <c r="G39" s="130"/>
      <c r="H39" s="35"/>
      <c r="I39" s="35"/>
    </row>
    <row r="40" spans="1:9" ht="12.75">
      <c r="A40" t="s">
        <v>119</v>
      </c>
      <c r="B40" s="134"/>
      <c r="G40" s="136" t="e">
        <v>#REF!</v>
      </c>
      <c r="H40" s="133">
        <f>SUM(H37:H38)</f>
        <v>-3080</v>
      </c>
      <c r="I40" s="133">
        <f>SUM(I37:I39)</f>
        <v>7989</v>
      </c>
    </row>
    <row r="41" spans="8:9" ht="12.75">
      <c r="H41" s="35"/>
      <c r="I41" s="35"/>
    </row>
    <row r="42" spans="1:9" ht="12.75">
      <c r="A42" t="s">
        <v>137</v>
      </c>
      <c r="G42" s="130" t="e">
        <v>#REF!</v>
      </c>
      <c r="H42" s="35">
        <f>H25+H34+H40</f>
        <v>-2317</v>
      </c>
      <c r="I42" s="35">
        <f>I25+I34+I40</f>
        <v>1091</v>
      </c>
    </row>
    <row r="43" spans="8:9" ht="12.75">
      <c r="H43" s="35"/>
      <c r="I43" s="35"/>
    </row>
    <row r="44" spans="8:9" ht="12.75">
      <c r="H44" s="35"/>
      <c r="I44" s="35"/>
    </row>
    <row r="45" spans="1:9" ht="12.75">
      <c r="A45" t="s">
        <v>135</v>
      </c>
      <c r="G45" s="130">
        <v>151537773</v>
      </c>
      <c r="H45" s="35">
        <v>-19875</v>
      </c>
      <c r="I45" s="35">
        <v>-20966</v>
      </c>
    </row>
    <row r="46" spans="7:9" ht="12.75">
      <c r="G46" s="130"/>
      <c r="H46" s="35"/>
      <c r="I46" s="35"/>
    </row>
    <row r="47" spans="1:9" ht="12.75">
      <c r="A47" t="s">
        <v>120</v>
      </c>
      <c r="G47" s="130">
        <v>-13185.989010987047</v>
      </c>
      <c r="H47" s="35">
        <v>-35</v>
      </c>
      <c r="I47" s="35">
        <v>0</v>
      </c>
    </row>
    <row r="48" spans="7:9" ht="12.75">
      <c r="G48" s="137"/>
      <c r="H48" s="31"/>
      <c r="I48" s="31"/>
    </row>
    <row r="49" spans="1:9" ht="13.5" thickBot="1">
      <c r="A49" t="s">
        <v>136</v>
      </c>
      <c r="G49" s="132" t="e">
        <v>#REF!</v>
      </c>
      <c r="H49" s="42">
        <f>SUM(H42:H47)</f>
        <v>-22227</v>
      </c>
      <c r="I49" s="42">
        <f>SUM(I42:I47)</f>
        <v>-19875</v>
      </c>
    </row>
    <row r="50" ht="13.5" thickTop="1"/>
    <row r="55" spans="1:11" ht="12.75">
      <c r="A55" s="3"/>
      <c r="B55" s="3"/>
      <c r="C55" s="3"/>
      <c r="D55" s="69"/>
      <c r="E55" s="3"/>
      <c r="F55" s="3"/>
      <c r="G55" s="69"/>
      <c r="H55" s="3"/>
      <c r="I55" s="3"/>
      <c r="J55" s="3"/>
      <c r="K55" s="3"/>
    </row>
    <row r="56" spans="1:11" ht="12.75">
      <c r="A56" s="3"/>
      <c r="B56" s="3"/>
      <c r="C56" s="3"/>
      <c r="D56" s="69"/>
      <c r="E56" s="3"/>
      <c r="F56" s="3"/>
      <c r="G56" s="69"/>
      <c r="H56" s="3"/>
      <c r="I56" s="3"/>
      <c r="J56" s="3"/>
      <c r="K56" s="3"/>
    </row>
    <row r="57" spans="1:11" ht="12.75">
      <c r="A57" s="3"/>
      <c r="B57" s="3"/>
      <c r="C57" s="3"/>
      <c r="D57" s="69"/>
      <c r="E57" s="3"/>
      <c r="F57" s="3"/>
      <c r="G57" s="69"/>
      <c r="H57" s="3"/>
      <c r="I57" s="3"/>
      <c r="J57" s="3"/>
      <c r="K57" s="3"/>
    </row>
  </sheetData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wongsiewyeen</cp:lastModifiedBy>
  <cp:lastPrinted>2007-02-26T08:19:33Z</cp:lastPrinted>
  <dcterms:created xsi:type="dcterms:W3CDTF">2007-02-14T02:44:07Z</dcterms:created>
  <dcterms:modified xsi:type="dcterms:W3CDTF">2007-02-26T08:20:06Z</dcterms:modified>
  <cp:category/>
  <cp:version/>
  <cp:contentType/>
  <cp:contentStatus/>
</cp:coreProperties>
</file>